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135" windowHeight="7845" activeTab="1"/>
  </bookViews>
  <sheets>
    <sheet name="Лист1" sheetId="1" r:id="rId1"/>
    <sheet name="Калинина 18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45" i="2" l="1"/>
  <c r="H28" i="2"/>
  <c r="H61" i="2" l="1"/>
  <c r="H60" i="2"/>
  <c r="H59" i="2"/>
  <c r="H54" i="2"/>
  <c r="H48" i="2"/>
  <c r="H5" i="2"/>
  <c r="H14" i="2" s="1"/>
  <c r="H75" i="2" l="1"/>
  <c r="H36" i="2" l="1"/>
  <c r="H58" i="2"/>
  <c r="H55" i="2"/>
  <c r="H52" i="2"/>
  <c r="H49" i="2"/>
  <c r="F76" i="2" l="1"/>
  <c r="G74" i="2" l="1"/>
  <c r="H74" i="2" s="1"/>
  <c r="G73" i="2"/>
  <c r="H73" i="2" s="1"/>
  <c r="E76" i="2" l="1"/>
  <c r="H56" i="2" l="1"/>
  <c r="H44" i="2"/>
  <c r="G72" i="2" s="1"/>
  <c r="H27" i="2" l="1"/>
  <c r="E78" i="2"/>
  <c r="H53" i="2"/>
  <c r="H51" i="2"/>
  <c r="H50" i="2"/>
  <c r="H62" i="2" l="1"/>
  <c r="G68" i="2" s="1"/>
  <c r="H68" i="2" s="1"/>
  <c r="H37" i="2"/>
  <c r="G71" i="2" s="1"/>
  <c r="G69" i="2"/>
  <c r="H69" i="2" s="1"/>
  <c r="F78" i="2"/>
  <c r="G70" i="2" l="1"/>
  <c r="H72" i="2"/>
  <c r="H71" i="2"/>
  <c r="G76" i="2" l="1"/>
  <c r="G78" i="2" s="1"/>
  <c r="H70" i="2"/>
  <c r="H76" i="2" s="1"/>
  <c r="H78" i="2" s="1"/>
  <c r="H81" i="2" s="1"/>
  <c r="D29" i="1"/>
  <c r="G8" i="1"/>
  <c r="F8" i="1" s="1"/>
  <c r="G9" i="1"/>
  <c r="F9" i="1" s="1"/>
  <c r="F11" i="1"/>
  <c r="F12" i="1" s="1"/>
  <c r="G14" i="1"/>
  <c r="F14" i="1" s="1"/>
  <c r="G15" i="1"/>
  <c r="F15" i="1" s="1"/>
  <c r="G16" i="1"/>
  <c r="F16" i="1" s="1"/>
  <c r="G19" i="1"/>
  <c r="F19" i="1" s="1"/>
  <c r="G20" i="1"/>
  <c r="F20" i="1" s="1"/>
  <c r="F21" i="1"/>
  <c r="F22" i="1"/>
  <c r="G23" i="1"/>
  <c r="F23" i="1" s="1"/>
  <c r="F24" i="1"/>
  <c r="F25" i="1"/>
  <c r="G25" i="1"/>
  <c r="G26" i="1"/>
  <c r="F26" i="1" s="1"/>
  <c r="G27" i="1"/>
  <c r="F27" i="1" s="1"/>
  <c r="G28" i="1"/>
  <c r="F28" i="1" s="1"/>
  <c r="G29" i="1"/>
  <c r="F29" i="1" s="1"/>
  <c r="G30" i="1"/>
  <c r="F30" i="1" s="1"/>
  <c r="G31" i="1"/>
  <c r="F31" i="1" s="1"/>
  <c r="G33" i="1"/>
  <c r="F33" i="1" s="1"/>
  <c r="D33" i="1"/>
  <c r="D31" i="1"/>
  <c r="D30" i="1"/>
  <c r="D28" i="1"/>
  <c r="D27" i="1"/>
  <c r="D26" i="1"/>
  <c r="D25" i="1"/>
  <c r="D24" i="1"/>
  <c r="D23" i="1"/>
  <c r="D22" i="1"/>
  <c r="D21" i="1"/>
  <c r="D20" i="1"/>
  <c r="E32" i="1"/>
  <c r="G32" i="1" s="1"/>
  <c r="D19" i="1"/>
  <c r="E17" i="1"/>
  <c r="D16" i="1"/>
  <c r="D15" i="1"/>
  <c r="D14" i="1"/>
  <c r="D11" i="1"/>
  <c r="D9" i="1"/>
  <c r="D8" i="1"/>
  <c r="E12" i="1"/>
  <c r="F17" i="1" l="1"/>
  <c r="G17" i="1"/>
  <c r="G34" i="1" s="1"/>
  <c r="G12" i="1"/>
  <c r="F32" i="1"/>
  <c r="F34" i="1" s="1"/>
  <c r="D32" i="1"/>
  <c r="E34" i="1"/>
  <c r="D17" i="1"/>
  <c r="D12" i="1"/>
  <c r="D34" i="1" l="1"/>
</calcChain>
</file>

<file path=xl/sharedStrings.xml><?xml version="1.0" encoding="utf-8"?>
<sst xmlns="http://schemas.openxmlformats.org/spreadsheetml/2006/main" count="251" uniqueCount="157">
  <si>
    <t>№ п/п</t>
  </si>
  <si>
    <t xml:space="preserve">Наименование работ </t>
  </si>
  <si>
    <t>5 раз в неделю</t>
  </si>
  <si>
    <t>Уборка контейнерных площадок</t>
  </si>
  <si>
    <t>1 раз в год</t>
  </si>
  <si>
    <t>2 раза в неделю</t>
  </si>
  <si>
    <t>покос травы</t>
  </si>
  <si>
    <t>1 раз в месяц</t>
  </si>
  <si>
    <t>Проверка технического состояниявидимых частей несущих конструкций и ненесущих конструкций многоквартирных домов</t>
  </si>
  <si>
    <t>Работы, необходимые для надлежащего содержания несущих конструкций и ненесущих конструкций  многоквартирных домов</t>
  </si>
  <si>
    <t>Стоимость на 1 кв.м. общей площади (рублей в месяц) 2015-2016г</t>
  </si>
  <si>
    <t>Годовая плата (рублей) 2017г</t>
  </si>
  <si>
    <t>Стоимость на 1 кв.м. общей площади (рублей в месяц) 2017г</t>
  </si>
  <si>
    <t>Итого по разделу 1</t>
  </si>
  <si>
    <t>Работы, выполняемые для надлежащего содержания систем водоснабжения и водоотведения; устранение неисправностей в системах водоснабжения и канализации, обеспечивающее их удовлетворительное функционирование; устранение засоров выпусков (до колодца) канализации с проверкой исправности канализационных вытяжек; замена прокладок, набивка сальников у водоразборной и водозапорной арматуры с устранением утечки, уплотнение сгонов на стояках общего пользования; аварийное обслуживание.</t>
  </si>
  <si>
    <t xml:space="preserve">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</si>
  <si>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</si>
  <si>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для надлежащего содержания систем теплоснабжения: устранение неисправностей в системах отопления (смена отдельных участков трубопроводов, запорной и регулировочной арматуры в местах общего пользоввания ), наладка и регулировка систем отопления с целью ликвидации непрогревов, завоздушивания; работы по креплению трубопроводов и приборов,  аварийное обслуживание</t>
  </si>
  <si>
    <t>Итого по разделу 2</t>
  </si>
  <si>
    <t>Работы и услуги по содержанию иного общего имущества в многоквартирном доме</t>
  </si>
  <si>
    <t>Сухая уборка коридоров лестничных площадок и маршей</t>
  </si>
  <si>
    <t>Влажная уборка коридоров, лестничных площадок и маршей</t>
  </si>
  <si>
    <t>Влажная протирка подоконников,перил, лестниц, почтовых ящиков, полотен дверей, дверных ручек</t>
  </si>
  <si>
    <t>Мытье окон, подоконников</t>
  </si>
  <si>
    <t>2 раза в год</t>
  </si>
  <si>
    <t>Уборка газонов, случайного мусора</t>
  </si>
  <si>
    <t>Уборка крыльца и площадки перед входом в подъезд</t>
  </si>
  <si>
    <t>Работы, выполняемые для надлежащего содержания систем электрооборудования: проверка заземления оболочки электрокабеля. оборудования;замеры сопротивления изоляции проводов, трубопроводов и восстановление цепей заземления  по результатам проверки;проверка и обеспечение  работоспособности устройств защитного отключения; техническое обслуживание и ремонт силовых и осветительных установок, внутридомовых электросетей, очистка клем и соединений  в групповых щитках и распределительных шкафах, наладка электрооборудования; контроль состояния и замены вышедшей из строя проводки, аварийное обслуживание</t>
  </si>
  <si>
    <t>Механизированная сдвижка снега в зимнее время</t>
  </si>
  <si>
    <t>3 раза в зимний период</t>
  </si>
  <si>
    <t>Сбор, вывоз, утилизация (захоронение ) ТБО, за исключением крупногабаритных отходов</t>
  </si>
  <si>
    <t>Сбор, вывоз, утилизация крупногабаритных отходов</t>
  </si>
  <si>
    <t>Итого по разделу 3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</si>
  <si>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</si>
  <si>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</si>
  <si>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</si>
  <si>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</si>
  <si>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</si>
  <si>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</si>
  <si>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</si>
  <si>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</si>
  <si>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</si>
  <si>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</si>
  <si>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</si>
  <si>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</si>
  <si>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</si>
  <si>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</si>
  <si>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</si>
  <si>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</si>
  <si>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</si>
  <si>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</si>
  <si>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 xml:space="preserve">дератизация </t>
  </si>
  <si>
    <t>Уборка подвального и чердачного помещения</t>
  </si>
  <si>
    <t xml:space="preserve">Генеральный директор ООО "ЖЭУ":                                                                                               Собственник: </t>
  </si>
  <si>
    <r>
      <t>__________________________</t>
    </r>
    <r>
      <rPr>
        <sz val="11"/>
        <color theme="1"/>
        <rFont val="Calibri"/>
        <family val="2"/>
        <charset val="204"/>
        <scheme val="minor"/>
      </rPr>
      <t xml:space="preserve"> О.П. Громова       </t>
    </r>
    <r>
      <rPr>
        <sz val="8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________________________________ (________________________)</t>
    </r>
  </si>
  <si>
    <t>3 раза в неделю</t>
  </si>
  <si>
    <t>В теплый период: подметание 5 раз в неделю. В зимний период:очистка крылец от снега-1раз в сутки в дни снегопада;очистка  от наледи и льда- 1 раз в 3 суток во время гололеда</t>
  </si>
  <si>
    <t>Обслуживание многоквартирного  дома</t>
  </si>
  <si>
    <t>Всего плата за   работы и услуги по  содержанию и ремонту общего имущества собственников помещений в многоквартирном доме</t>
  </si>
  <si>
    <t>Контроль за состоянием дверей подвалов и технических подполий, запорных устройств на них</t>
  </si>
  <si>
    <t>возмездного оказания  работ и услуг по содержанию и ремонту общего имущества собственников помещений в многоквартирном доме №18 по ул. Калинина, г. Корсакова</t>
  </si>
  <si>
    <t xml:space="preserve">Отчет управляющей организации ООО "ЖЭУ" о выполненных работах по договору </t>
  </si>
  <si>
    <t>С 01.01.2016г по 01.09.2016г</t>
  </si>
  <si>
    <r>
      <t>Обслуживание с 01 января 2016г (Собрание) ; размер платы -23,5 руб. на 1 м</t>
    </r>
    <r>
      <rPr>
        <vertAlign val="superscript"/>
        <sz val="8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>; площадь помещения: 995,3 м</t>
    </r>
    <r>
      <rPr>
        <vertAlign val="superscript"/>
        <sz val="8"/>
        <color theme="1"/>
        <rFont val="Times New Roman"/>
        <family val="1"/>
        <charset val="204"/>
      </rPr>
      <t>2</t>
    </r>
  </si>
  <si>
    <t>Проведение восстановительных работ:</t>
  </si>
  <si>
    <t>Отчет управляющей организации ООО "ЖЭУ" о выполненных работах по договору возмездного оказания  работ и услуг по содержанию и ремонту общего имущества собственников помещений в многоквартирном доме №18 по ул. Калинина, г. Корсакова С 01.01.2016г по 01.09.2016г Обслуживание с 01 января 2016г (Собрание) ; размер платы -23,5 руб. на 1 м2; площадь помещения: 995,3 м2</t>
  </si>
  <si>
    <t>1. Выполнение работ, оказание услуг по содержанию общего имущества в многоквартирном доме</t>
  </si>
  <si>
    <t>Стоимость, руб.</t>
  </si>
  <si>
    <t>1.1.</t>
  </si>
  <si>
    <t>1.2.</t>
  </si>
  <si>
    <t>1.3.</t>
  </si>
  <si>
    <t xml:space="preserve">2. 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</t>
  </si>
  <si>
    <t>2.1.</t>
  </si>
  <si>
    <t>2.2.</t>
  </si>
  <si>
    <t>2.3.</t>
  </si>
  <si>
    <t>3. Работы и услуги по содержанию иного общего имущества в многоквартирном доме</t>
  </si>
  <si>
    <t>Работы, выполняемые для надлежащего содержания систем водоснабжения и водоотведения, в том числе аварийное обслуживание.</t>
  </si>
  <si>
    <t>Работы, выполняемые для надлежащего содержания систем теплоснабжения, в том числе аварийное обслуживание.</t>
  </si>
  <si>
    <t>Работы, выполняемые для надлежащего содержания систем электрооборудования, в том числе аварийное обслуживание.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</si>
  <si>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</si>
  <si>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</si>
  <si>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</si>
  <si>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</si>
  <si>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</si>
  <si>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</si>
  <si>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</si>
  <si>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</si>
  <si>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</si>
  <si>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</si>
  <si>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</si>
  <si>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</si>
  <si>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</si>
  <si>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Наименование работ</t>
  </si>
  <si>
    <t>Учет начисления, поступления и расхода денежных средств</t>
  </si>
  <si>
    <t>Виды работ, услуг</t>
  </si>
  <si>
    <t>начислено</t>
  </si>
  <si>
    <t>оплачено</t>
  </si>
  <si>
    <t>израсходовано</t>
  </si>
  <si>
    <t>остаток средств</t>
  </si>
  <si>
    <t>Содержание жилья</t>
  </si>
  <si>
    <t>Текущий ремонт</t>
  </si>
  <si>
    <t>ВДО водоснабжен.и водоотведен.</t>
  </si>
  <si>
    <t>ВДО теплоснабжение</t>
  </si>
  <si>
    <t>обслуживание ОДПУ</t>
  </si>
  <si>
    <t>ВДО электроснабжения</t>
  </si>
  <si>
    <t>Итого:</t>
  </si>
  <si>
    <t>минимальный налог от полученных доходов по МКД - 1%</t>
  </si>
  <si>
    <t>Всего:</t>
  </si>
  <si>
    <t>сбор (%)</t>
  </si>
  <si>
    <t>остаток денежных средств</t>
  </si>
  <si>
    <t>общая задолженность потребителей сначала обслуживания</t>
  </si>
  <si>
    <t>N/N</t>
  </si>
  <si>
    <t>Генеральный директор</t>
  </si>
  <si>
    <t>Громова О.П.</t>
  </si>
  <si>
    <t>итого:</t>
  </si>
  <si>
    <t>Работы, необходимые для надлежащего содержания несущих конструкций и ненесущих конструкций  многоквартирных домов ( тек. рем.)</t>
  </si>
  <si>
    <t>управление многоквартирным домом</t>
  </si>
  <si>
    <t>дополнительные работы: завоз земли,  цветов, деревьев</t>
  </si>
  <si>
    <t>промывка и опрессовка системы отопления, ревизия теплового узла и запорной арматуры</t>
  </si>
  <si>
    <t>аварийное обслуживание</t>
  </si>
  <si>
    <t>общая задолженность потребителей сначала обслуживания на 0 01.01.17</t>
  </si>
  <si>
    <t>остаток денежных средств на 01.01.17 г</t>
  </si>
  <si>
    <t>Проверка технического состояния видимых частей несущих конструкций и ненесущих конструкций многоквартирных домов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</si>
  <si>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</si>
  <si>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ОИ МКД (вода)</t>
  </si>
  <si>
    <t>ОИ МКД (эл. эн)</t>
  </si>
  <si>
    <t>остаток денежных средств на 01.01.18 г</t>
  </si>
  <si>
    <t xml:space="preserve">2. 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       
</t>
  </si>
  <si>
    <t>дезинсекция от блох</t>
  </si>
  <si>
    <t>установка табличек над подъездами</t>
  </si>
  <si>
    <t>доп работы</t>
  </si>
  <si>
    <t>Отчет управляющей организации ООО "ЖЭУ" о выполненных работах по договору работ и услуг по управлению,содержанию и ремонту общего имущества собственников помещений в многоквартирном доме №9 по ул. Окружная   г. Корсакова                                                                                                                             С 01.01.2017г по 31.12.2017г                                 Обслуживание с 01 марта 2017г (Собрание) ;     размер платы 23,99 руб. на 1 м2;                                       площадь помещения: 3350,1 м2</t>
  </si>
  <si>
    <t>очистка крыши от снега и наледи</t>
  </si>
  <si>
    <t>установка замка на подвальное помещение</t>
  </si>
  <si>
    <t>замена стекла кв.43</t>
  </si>
  <si>
    <t>иготовление и установка крышки люка</t>
  </si>
  <si>
    <t>обследование и чистка чердачных помещений</t>
  </si>
  <si>
    <t>Ремонт ВДО системы отопления (замена стояка)в кв. 52</t>
  </si>
  <si>
    <t>Ремонт ВДО отопления (восстановление работ стояка с 1 по 5 этаж)</t>
  </si>
  <si>
    <t>Ремонт ВДО отопления (демонтаж стояков)кв.45</t>
  </si>
  <si>
    <t>ремонт ВДО теплоснабжения (установка сбросных кранов)</t>
  </si>
  <si>
    <t>Ремонт внутредомовых магистральных сетей теплоснабжения</t>
  </si>
  <si>
    <t>Ремонт ВДО канализации 1 подъезд</t>
  </si>
  <si>
    <t>Ремонт ВДО канализации в кв.45</t>
  </si>
  <si>
    <t>Ремонт ВДО канализации в подвальном помещении</t>
  </si>
  <si>
    <t>Ремонт ВДО канализации (ремонт стояков)</t>
  </si>
  <si>
    <t>Ремонт ВДО канализации (ремонт стояков) в кв.22</t>
  </si>
  <si>
    <t xml:space="preserve">Ремонт ВДО канализации (изготовление и установка щита) </t>
  </si>
  <si>
    <t>Ремонт ВДО водоснабжения в кв.102</t>
  </si>
  <si>
    <t xml:space="preserve">Ремонт ВДО водоснабжения   </t>
  </si>
  <si>
    <t>Ремонт ВДО водоснабжения в кв.1</t>
  </si>
  <si>
    <t>ремонтВДО  электроснабжения  в кв. 1</t>
  </si>
  <si>
    <t xml:space="preserve">ремонт ВДО  электроснабжения  </t>
  </si>
  <si>
    <t>ремонт ВДО  электроснабжения  в подвальном помещении</t>
  </si>
  <si>
    <t>ремонт ВДО  электроснабжения кв. 91,103</t>
  </si>
  <si>
    <t>изготовление ипокраска мусоросборников, 2шт</t>
  </si>
  <si>
    <t>сбор (%)             74%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</si>
</sst>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vertAlign val="superscript"/>
      <sz val="8"/>
      <color theme="1"/>
      <name val="Times New Roman"/>
      <family val="1"/>
      <charset val="204"/>
    </font>
    <font>
      <sz val="9"/>
      <color theme="1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sz val="9"/>
      <color rgb="FF000000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52">
    <xf numFmtId="0" fontId="0" fillId="0" borderId="0" xfId="0"/>
    <xf numFmtId="2" fontId="8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2" fontId="0" fillId="0" borderId="0" xfId="0" applyNumberFormat="1"/>
    <xf numFmtId="0" fontId="7" fillId="0" borderId="1" xfId="1" applyNumberFormat="1" applyFont="1" applyBorder="1" applyAlignment="1">
      <alignment horizontal="center" vertical="center" wrapText="1"/>
    </xf>
    <xf numFmtId="0" fontId="0" fillId="0" borderId="5" xfId="0" applyBorder="1"/>
    <xf numFmtId="49" fontId="6" fillId="0" borderId="1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6" fillId="0" borderId="2" xfId="1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0" fillId="0" borderId="6" xfId="0" applyBorder="1"/>
    <xf numFmtId="2" fontId="6" fillId="0" borderId="2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49" fontId="10" fillId="0" borderId="4" xfId="0" applyNumberFormat="1" applyFont="1" applyBorder="1" applyAlignment="1">
      <alignment vertical="top"/>
    </xf>
    <xf numFmtId="0" fontId="12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49" fontId="10" fillId="0" borderId="14" xfId="0" applyNumberFormat="1" applyFont="1" applyBorder="1" applyAlignment="1">
      <alignment horizontal="left" vertical="top"/>
    </xf>
    <xf numFmtId="49" fontId="10" fillId="0" borderId="4" xfId="0" applyNumberFormat="1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1" fillId="0" borderId="6" xfId="1" applyFont="1" applyBorder="1" applyAlignment="1">
      <alignment vertical="top" wrapText="1"/>
    </xf>
    <xf numFmtId="49" fontId="10" fillId="0" borderId="13" xfId="0" applyNumberFormat="1" applyFont="1" applyBorder="1" applyAlignment="1">
      <alignment horizontal="left" vertical="top"/>
    </xf>
    <xf numFmtId="49" fontId="10" fillId="0" borderId="12" xfId="0" applyNumberFormat="1" applyFont="1" applyBorder="1" applyAlignment="1">
      <alignment horizontal="left" vertical="top"/>
    </xf>
    <xf numFmtId="49" fontId="10" fillId="0" borderId="11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0" fontId="11" fillId="0" borderId="4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49" fontId="10" fillId="0" borderId="5" xfId="0" applyNumberFormat="1" applyFont="1" applyBorder="1" applyAlignment="1">
      <alignment vertical="top"/>
    </xf>
    <xf numFmtId="49" fontId="10" fillId="0" borderId="6" xfId="0" applyNumberFormat="1" applyFont="1" applyBorder="1" applyAlignment="1">
      <alignment vertical="top"/>
    </xf>
    <xf numFmtId="49" fontId="10" fillId="0" borderId="12" xfId="0" applyNumberFormat="1" applyFont="1" applyBorder="1" applyAlignment="1">
      <alignment vertical="top"/>
    </xf>
    <xf numFmtId="49" fontId="10" fillId="0" borderId="7" xfId="0" applyNumberFormat="1" applyFont="1" applyBorder="1" applyAlignment="1">
      <alignment vertical="top"/>
    </xf>
    <xf numFmtId="49" fontId="10" fillId="0" borderId="11" xfId="0" applyNumberFormat="1" applyFont="1" applyBorder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1" fontId="10" fillId="0" borderId="1" xfId="0" applyNumberFormat="1" applyFont="1" applyBorder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2" fontId="10" fillId="0" borderId="1" xfId="0" applyNumberFormat="1" applyFont="1" applyBorder="1" applyAlignment="1">
      <alignment horizontal="left" vertical="top"/>
    </xf>
    <xf numFmtId="2" fontId="5" fillId="0" borderId="1" xfId="1" applyNumberFormat="1" applyFont="1" applyBorder="1" applyAlignment="1">
      <alignment horizontal="left" vertical="center" wrapText="1"/>
    </xf>
    <xf numFmtId="2" fontId="10" fillId="0" borderId="6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49" fontId="10" fillId="0" borderId="1" xfId="0" applyNumberFormat="1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1" xfId="1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2" fontId="2" fillId="0" borderId="0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0" fillId="0" borderId="6" xfId="0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center"/>
    </xf>
    <xf numFmtId="0" fontId="6" fillId="0" borderId="5" xfId="1" applyFont="1" applyBorder="1" applyAlignment="1">
      <alignment horizontal="center" vertical="center" wrapText="1"/>
    </xf>
    <xf numFmtId="164" fontId="6" fillId="2" borderId="7" xfId="2" applyNumberFormat="1" applyFont="1" applyFill="1" applyBorder="1" applyAlignment="1">
      <alignment horizontal="center" vertical="center"/>
    </xf>
    <xf numFmtId="0" fontId="0" fillId="0" borderId="7" xfId="0" applyFont="1" applyBorder="1"/>
    <xf numFmtId="0" fontId="6" fillId="0" borderId="12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49" fontId="10" fillId="0" borderId="6" xfId="0" applyNumberFormat="1" applyFont="1" applyBorder="1" applyAlignment="1">
      <alignment horizontal="center" vertical="top" wrapText="1"/>
    </xf>
    <xf numFmtId="49" fontId="10" fillId="0" borderId="14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49" fontId="10" fillId="0" borderId="4" xfId="0" applyNumberFormat="1" applyFont="1" applyBorder="1" applyAlignment="1">
      <alignment horizontal="left" vertical="top" wrapText="1"/>
    </xf>
    <xf numFmtId="49" fontId="10" fillId="0" borderId="5" xfId="0" applyNumberFormat="1" applyFont="1" applyBorder="1" applyAlignment="1">
      <alignment horizontal="left" vertical="top" wrapText="1"/>
    </xf>
    <xf numFmtId="49" fontId="10" fillId="0" borderId="6" xfId="0" applyNumberFormat="1" applyFont="1" applyBorder="1" applyAlignment="1">
      <alignment horizontal="left" vertical="top" wrapText="1"/>
    </xf>
    <xf numFmtId="0" fontId="12" fillId="0" borderId="7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1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49" fontId="10" fillId="0" borderId="4" xfId="0" applyNumberFormat="1" applyFont="1" applyBorder="1" applyAlignment="1">
      <alignment horizontal="left" vertical="top"/>
    </xf>
    <xf numFmtId="49" fontId="10" fillId="0" borderId="5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1" fillId="0" borderId="4" xfId="1" applyFont="1" applyBorder="1" applyAlignment="1">
      <alignment horizontal="left" vertical="top" wrapText="1"/>
    </xf>
    <xf numFmtId="0" fontId="11" fillId="0" borderId="5" xfId="1" applyFont="1" applyBorder="1" applyAlignment="1">
      <alignment horizontal="left" vertical="top" wrapText="1"/>
    </xf>
    <xf numFmtId="0" fontId="11" fillId="0" borderId="6" xfId="1" applyFont="1" applyBorder="1" applyAlignment="1">
      <alignment horizontal="left" vertical="top" wrapText="1"/>
    </xf>
    <xf numFmtId="0" fontId="13" fillId="0" borderId="7" xfId="0" applyFont="1" applyBorder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right" vertical="top"/>
    </xf>
    <xf numFmtId="0" fontId="10" fillId="0" borderId="4" xfId="0" applyFont="1" applyBorder="1" applyAlignment="1">
      <alignment horizontal="right" vertical="top"/>
    </xf>
    <xf numFmtId="0" fontId="10" fillId="0" borderId="5" xfId="0" applyFont="1" applyBorder="1" applyAlignment="1">
      <alignment horizontal="right" vertical="top"/>
    </xf>
    <xf numFmtId="0" fontId="10" fillId="0" borderId="6" xfId="0" applyFont="1" applyBorder="1" applyAlignment="1">
      <alignment horizontal="right" vertical="top"/>
    </xf>
    <xf numFmtId="0" fontId="10" fillId="0" borderId="1" xfId="0" applyFont="1" applyBorder="1" applyAlignment="1">
      <alignment horizontal="left" vertical="top"/>
    </xf>
    <xf numFmtId="0" fontId="11" fillId="0" borderId="4" xfId="1" applyFont="1" applyFill="1" applyBorder="1" applyAlignment="1">
      <alignment horizontal="left" vertical="top" wrapText="1"/>
    </xf>
    <xf numFmtId="0" fontId="11" fillId="0" borderId="5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</cellXfs>
  <cellStyles count="3">
    <cellStyle name="Обычный" xfId="0" builtinId="0"/>
    <cellStyle name="Обычный 2 2" xfId="2"/>
    <cellStyle name="Обычный 2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showWhiteSpace="0" view="pageLayout" topLeftCell="A31" zoomScaleNormal="100" workbookViewId="0">
      <selection activeCell="D30" sqref="D30"/>
    </sheetView>
  </sheetViews>
  <sheetFormatPr defaultRowHeight="15" x14ac:dyDescent="0.25"/>
  <cols>
    <col min="1" max="1" width="5.7109375" style="16" customWidth="1"/>
    <col min="2" max="2" width="37.42578125" customWidth="1"/>
    <col min="3" max="3" width="19" customWidth="1"/>
    <col min="4" max="4" width="10.7109375" style="10" customWidth="1"/>
    <col min="5" max="5" width="7.140625" style="10" customWidth="1"/>
    <col min="6" max="6" width="10.140625" style="10" customWidth="1"/>
    <col min="7" max="7" width="7.7109375" style="10" customWidth="1"/>
  </cols>
  <sheetData>
    <row r="1" spans="1:8" x14ac:dyDescent="0.25">
      <c r="A1" s="81" t="s">
        <v>61</v>
      </c>
      <c r="B1" s="81"/>
      <c r="C1" s="81"/>
      <c r="D1" s="81"/>
      <c r="E1" s="81"/>
      <c r="F1" s="81"/>
      <c r="G1" s="81"/>
    </row>
    <row r="2" spans="1:8" ht="29.25" customHeight="1" x14ac:dyDescent="0.25">
      <c r="A2" s="82" t="s">
        <v>60</v>
      </c>
      <c r="B2" s="82"/>
      <c r="C2" s="82"/>
      <c r="D2" s="82"/>
      <c r="E2" s="82"/>
      <c r="F2" s="82"/>
      <c r="G2" s="82"/>
    </row>
    <row r="3" spans="1:8" ht="15" customHeight="1" x14ac:dyDescent="0.25">
      <c r="A3" s="88" t="s">
        <v>62</v>
      </c>
      <c r="B3" s="88"/>
      <c r="C3" s="88"/>
      <c r="D3" s="88"/>
      <c r="E3" s="88"/>
      <c r="F3" s="88"/>
      <c r="G3" s="88"/>
    </row>
    <row r="4" spans="1:8" ht="27.75" customHeight="1" x14ac:dyDescent="0.25">
      <c r="A4" s="82" t="s">
        <v>63</v>
      </c>
      <c r="B4" s="82"/>
      <c r="C4" s="82"/>
      <c r="D4" s="82"/>
      <c r="E4" s="82"/>
      <c r="F4" s="82"/>
      <c r="G4" s="82"/>
    </row>
    <row r="5" spans="1:8" hidden="1" x14ac:dyDescent="0.25">
      <c r="A5" s="96"/>
      <c r="B5" s="97"/>
      <c r="C5" s="97"/>
      <c r="D5" s="97"/>
      <c r="E5" s="97"/>
      <c r="F5" s="97"/>
      <c r="G5" s="97"/>
    </row>
    <row r="6" spans="1:8" ht="106.5" customHeight="1" x14ac:dyDescent="0.25">
      <c r="A6" s="9" t="s">
        <v>0</v>
      </c>
      <c r="B6" s="89" t="s">
        <v>1</v>
      </c>
      <c r="C6" s="90"/>
      <c r="D6" s="8"/>
      <c r="E6" s="8" t="s">
        <v>10</v>
      </c>
      <c r="F6" s="8" t="s">
        <v>11</v>
      </c>
      <c r="G6" s="8" t="s">
        <v>12</v>
      </c>
    </row>
    <row r="7" spans="1:8" x14ac:dyDescent="0.25">
      <c r="A7" s="9">
        <v>1</v>
      </c>
      <c r="B7" s="89" t="s">
        <v>9</v>
      </c>
      <c r="C7" s="95"/>
      <c r="D7" s="95"/>
      <c r="E7" s="95"/>
      <c r="F7" s="95"/>
      <c r="G7" s="90"/>
    </row>
    <row r="8" spans="1:8" ht="57.75" customHeight="1" x14ac:dyDescent="0.25">
      <c r="A8" s="13" t="s">
        <v>33</v>
      </c>
      <c r="B8" s="89" t="s">
        <v>8</v>
      </c>
      <c r="C8" s="90"/>
      <c r="D8" s="3">
        <f>E8*12*2745.2</f>
        <v>5929.6319999999996</v>
      </c>
      <c r="E8" s="1">
        <v>0.18</v>
      </c>
      <c r="F8" s="1">
        <f>H14*H15*G8</f>
        <v>1519.2259199999999</v>
      </c>
      <c r="G8" s="1">
        <f>H16*E8+E8</f>
        <v>0.1908</v>
      </c>
    </row>
    <row r="9" spans="1:8" ht="33" customHeight="1" x14ac:dyDescent="0.25">
      <c r="A9" s="13" t="s">
        <v>34</v>
      </c>
      <c r="B9" s="89" t="s">
        <v>64</v>
      </c>
      <c r="C9" s="91"/>
      <c r="D9" s="8">
        <f>E9*H14*H15</f>
        <v>37980.647999999994</v>
      </c>
      <c r="E9" s="8">
        <v>4.7699999999999996</v>
      </c>
      <c r="F9" s="8">
        <f>G9*H14*H15</f>
        <v>40259.486879999997</v>
      </c>
      <c r="G9" s="8">
        <f>E9*H16+E9</f>
        <v>5.0561999999999996</v>
      </c>
    </row>
    <row r="10" spans="1:8" ht="33" customHeight="1" x14ac:dyDescent="0.25">
      <c r="A10" s="13"/>
      <c r="B10" s="23"/>
      <c r="C10" s="25"/>
      <c r="D10" s="26"/>
      <c r="E10" s="26"/>
      <c r="F10" s="8"/>
      <c r="G10" s="26"/>
    </row>
    <row r="11" spans="1:8" ht="36" customHeight="1" x14ac:dyDescent="0.25">
      <c r="A11" s="13" t="s">
        <v>35</v>
      </c>
      <c r="B11" s="89" t="s">
        <v>59</v>
      </c>
      <c r="C11" s="90"/>
      <c r="D11" s="7">
        <f>E11*H15*H14</f>
        <v>318.49599999999998</v>
      </c>
      <c r="E11" s="4">
        <v>0.04</v>
      </c>
      <c r="F11" s="1">
        <f>G11*H15*H14</f>
        <v>318.49599999999998</v>
      </c>
      <c r="G11" s="4">
        <v>0.04</v>
      </c>
    </row>
    <row r="12" spans="1:8" ht="20.25" customHeight="1" x14ac:dyDescent="0.25">
      <c r="A12" s="9"/>
      <c r="B12" s="89" t="s">
        <v>13</v>
      </c>
      <c r="C12" s="90"/>
      <c r="D12" s="3">
        <f>D11+D9+D8</f>
        <v>44228.775999999991</v>
      </c>
      <c r="E12" s="1">
        <f>E11+E9+E8</f>
        <v>4.9899999999999993</v>
      </c>
      <c r="F12" s="1">
        <f>F11+F9+F8</f>
        <v>42097.208799999993</v>
      </c>
      <c r="G12" s="1">
        <f>G11+G9+G8</f>
        <v>5.2869999999999999</v>
      </c>
    </row>
    <row r="13" spans="1:8" ht="26.25" customHeight="1" x14ac:dyDescent="0.25">
      <c r="A13" s="21">
        <v>2</v>
      </c>
      <c r="B13" s="84" t="s">
        <v>15</v>
      </c>
      <c r="C13" s="85"/>
      <c r="D13" s="85"/>
      <c r="E13" s="85"/>
      <c r="F13" s="85"/>
      <c r="G13" s="86"/>
    </row>
    <row r="14" spans="1:8" ht="141" customHeight="1" x14ac:dyDescent="0.25">
      <c r="A14" s="14" t="s">
        <v>36</v>
      </c>
      <c r="B14" s="6" t="s">
        <v>14</v>
      </c>
      <c r="C14" s="6" t="s">
        <v>16</v>
      </c>
      <c r="D14" s="7">
        <f>E14*H14*H15</f>
        <v>11784.351999999999</v>
      </c>
      <c r="E14" s="4">
        <v>1.48</v>
      </c>
      <c r="F14" s="1">
        <f>G14*H14*H15</f>
        <v>12491.413119999999</v>
      </c>
      <c r="G14" s="4">
        <f>E14*H16+E14</f>
        <v>1.5688</v>
      </c>
      <c r="H14">
        <v>995.3</v>
      </c>
    </row>
    <row r="15" spans="1:8" s="12" customFormat="1" ht="88.5" customHeight="1" x14ac:dyDescent="0.25">
      <c r="A15" s="13" t="s">
        <v>37</v>
      </c>
      <c r="B15" s="89" t="s">
        <v>17</v>
      </c>
      <c r="C15" s="90"/>
      <c r="D15" s="1">
        <f>E15*H14*H15</f>
        <v>21976.223999999998</v>
      </c>
      <c r="E15" s="1">
        <v>2.76</v>
      </c>
      <c r="F15" s="1">
        <f>G15*H14*H15</f>
        <v>23294.797439999998</v>
      </c>
      <c r="G15" s="1">
        <f>E15*H16+E15</f>
        <v>2.9255999999999998</v>
      </c>
      <c r="H15" s="12">
        <v>8</v>
      </c>
    </row>
    <row r="16" spans="1:8" ht="100.5" customHeight="1" x14ac:dyDescent="0.25">
      <c r="A16" s="15" t="s">
        <v>38</v>
      </c>
      <c r="B16" s="98" t="s">
        <v>27</v>
      </c>
      <c r="C16" s="99"/>
      <c r="D16" s="5">
        <f>E16*H14*H15</f>
        <v>10510.368</v>
      </c>
      <c r="E16" s="5">
        <v>1.32</v>
      </c>
      <c r="F16" s="1">
        <f>G16*H14*H15</f>
        <v>11140.99008</v>
      </c>
      <c r="G16" s="1">
        <f>E16*H16+E16</f>
        <v>1.3992</v>
      </c>
      <c r="H16">
        <v>0.06</v>
      </c>
    </row>
    <row r="17" spans="1:7" x14ac:dyDescent="0.25">
      <c r="A17" s="9"/>
      <c r="B17" s="100" t="s">
        <v>18</v>
      </c>
      <c r="C17" s="101"/>
      <c r="D17" s="1">
        <f>D14+D15+D16</f>
        <v>44270.944000000003</v>
      </c>
      <c r="E17" s="1">
        <f>E14+E15+E16</f>
        <v>5.5600000000000005</v>
      </c>
      <c r="F17" s="17">
        <f>F14+F15+F16</f>
        <v>46927.200639999995</v>
      </c>
      <c r="G17" s="17">
        <f>G14+G15+G16</f>
        <v>5.8935999999999993</v>
      </c>
    </row>
    <row r="18" spans="1:7" ht="15" customHeight="1" x14ac:dyDescent="0.25">
      <c r="A18" s="9">
        <v>3</v>
      </c>
      <c r="B18" s="89" t="s">
        <v>19</v>
      </c>
      <c r="C18" s="95"/>
      <c r="D18" s="95"/>
      <c r="E18" s="95"/>
      <c r="F18" s="95"/>
      <c r="G18" s="90"/>
    </row>
    <row r="19" spans="1:7" ht="22.5" x14ac:dyDescent="0.25">
      <c r="A19" s="13" t="s">
        <v>39</v>
      </c>
      <c r="B19" s="2" t="s">
        <v>20</v>
      </c>
      <c r="C19" s="2" t="s">
        <v>55</v>
      </c>
      <c r="D19" s="22">
        <f>E19*H14*H15</f>
        <v>20065.248</v>
      </c>
      <c r="E19" s="18">
        <v>2.52</v>
      </c>
      <c r="F19" s="18">
        <f>G19*H15*H14</f>
        <v>21269.162879999996</v>
      </c>
      <c r="G19" s="18">
        <f>E19*H16+E19</f>
        <v>2.6711999999999998</v>
      </c>
    </row>
    <row r="20" spans="1:7" ht="22.5" x14ac:dyDescent="0.25">
      <c r="A20" s="13" t="s">
        <v>40</v>
      </c>
      <c r="B20" s="2" t="s">
        <v>21</v>
      </c>
      <c r="C20" s="2" t="s">
        <v>24</v>
      </c>
      <c r="D20" s="22">
        <f>E20*H14*H15</f>
        <v>1035.1120000000001</v>
      </c>
      <c r="E20" s="18">
        <v>0.13</v>
      </c>
      <c r="F20" s="18">
        <f>G20*H14*H15</f>
        <v>1097.2187200000001</v>
      </c>
      <c r="G20" s="18">
        <f>E20*H16+E20</f>
        <v>0.13780000000000001</v>
      </c>
    </row>
    <row r="21" spans="1:7" ht="22.5" x14ac:dyDescent="0.25">
      <c r="A21" s="13" t="s">
        <v>41</v>
      </c>
      <c r="B21" s="2" t="s">
        <v>22</v>
      </c>
      <c r="C21" s="2" t="s">
        <v>7</v>
      </c>
      <c r="D21" s="22">
        <f>E21*H14*H15</f>
        <v>159.24799999999999</v>
      </c>
      <c r="E21" s="18">
        <v>0.02</v>
      </c>
      <c r="F21" s="18">
        <f>G21*H14*H15</f>
        <v>159.24799999999999</v>
      </c>
      <c r="G21" s="18">
        <v>0.02</v>
      </c>
    </row>
    <row r="22" spans="1:7" x14ac:dyDescent="0.25">
      <c r="A22" s="13" t="s">
        <v>42</v>
      </c>
      <c r="B22" s="2" t="s">
        <v>23</v>
      </c>
      <c r="C22" s="2" t="s">
        <v>4</v>
      </c>
      <c r="D22" s="22">
        <f>E22*H14*H15</f>
        <v>159.24799999999999</v>
      </c>
      <c r="E22" s="18">
        <v>0.02</v>
      </c>
      <c r="F22" s="18">
        <f>G22*H14*H15</f>
        <v>159.24799999999999</v>
      </c>
      <c r="G22" s="18">
        <v>0.02</v>
      </c>
    </row>
    <row r="23" spans="1:7" x14ac:dyDescent="0.25">
      <c r="A23" s="13" t="s">
        <v>43</v>
      </c>
      <c r="B23" s="2" t="s">
        <v>3</v>
      </c>
      <c r="C23" s="2" t="s">
        <v>2</v>
      </c>
      <c r="D23" s="22">
        <f>E23*H14*H15</f>
        <v>3344.2079999999996</v>
      </c>
      <c r="E23" s="18">
        <v>0.42</v>
      </c>
      <c r="F23" s="18">
        <f>G23*H14*H15</f>
        <v>3544.8604799999998</v>
      </c>
      <c r="G23" s="18">
        <f>E23*H16+E23</f>
        <v>0.44519999999999998</v>
      </c>
    </row>
    <row r="24" spans="1:7" x14ac:dyDescent="0.25">
      <c r="A24" s="13" t="s">
        <v>44</v>
      </c>
      <c r="B24" s="2" t="s">
        <v>25</v>
      </c>
      <c r="C24" s="2" t="s">
        <v>5</v>
      </c>
      <c r="D24" s="22">
        <f>E24*H15*H14</f>
        <v>318.49599999999998</v>
      </c>
      <c r="E24" s="18">
        <v>0.04</v>
      </c>
      <c r="F24" s="18">
        <f>G24*H14*H15</f>
        <v>318.49599999999998</v>
      </c>
      <c r="G24" s="18">
        <v>0.04</v>
      </c>
    </row>
    <row r="25" spans="1:7" ht="101.25" x14ac:dyDescent="0.25">
      <c r="A25" s="13" t="s">
        <v>45</v>
      </c>
      <c r="B25" s="2" t="s">
        <v>26</v>
      </c>
      <c r="C25" s="2" t="s">
        <v>56</v>
      </c>
      <c r="D25" s="22">
        <f>E25*H14*H15</f>
        <v>8360.52</v>
      </c>
      <c r="E25" s="18">
        <v>1.05</v>
      </c>
      <c r="F25" s="18">
        <f>G25*H14*H15</f>
        <v>8862.1512000000002</v>
      </c>
      <c r="G25" s="18">
        <f>E25*H16+E25</f>
        <v>1.113</v>
      </c>
    </row>
    <row r="26" spans="1:7" x14ac:dyDescent="0.25">
      <c r="A26" s="13"/>
      <c r="B26" s="2" t="s">
        <v>52</v>
      </c>
      <c r="C26" s="2" t="s">
        <v>4</v>
      </c>
      <c r="D26" s="22">
        <f>E26*H15*H14</f>
        <v>1273.9839999999999</v>
      </c>
      <c r="E26" s="18">
        <v>0.16</v>
      </c>
      <c r="F26" s="18">
        <f>G26*H15*H14</f>
        <v>1350.4230399999999</v>
      </c>
      <c r="G26" s="18">
        <f>E26*H16+E26</f>
        <v>0.1696</v>
      </c>
    </row>
    <row r="27" spans="1:7" x14ac:dyDescent="0.25">
      <c r="A27" s="13" t="s">
        <v>46</v>
      </c>
      <c r="B27" s="2" t="s">
        <v>6</v>
      </c>
      <c r="C27" s="2" t="s">
        <v>24</v>
      </c>
      <c r="D27" s="22">
        <f>H15*H14*E27</f>
        <v>1831.3520000000001</v>
      </c>
      <c r="E27" s="18">
        <v>0.23</v>
      </c>
      <c r="F27" s="18">
        <f>G27*H14*H15</f>
        <v>1941.2331200000001</v>
      </c>
      <c r="G27" s="18">
        <f>E27*H16+E27</f>
        <v>0.24380000000000002</v>
      </c>
    </row>
    <row r="28" spans="1:7" x14ac:dyDescent="0.25">
      <c r="A28" s="13" t="s">
        <v>47</v>
      </c>
      <c r="B28" s="2" t="s">
        <v>28</v>
      </c>
      <c r="C28" s="2" t="s">
        <v>29</v>
      </c>
      <c r="D28" s="22">
        <f>E28*H15*H14</f>
        <v>2070.2240000000002</v>
      </c>
      <c r="E28" s="18">
        <v>0.26</v>
      </c>
      <c r="F28" s="18">
        <f>G28*H14*H15</f>
        <v>2194.4374400000002</v>
      </c>
      <c r="G28" s="18">
        <f>E28*H16+E28</f>
        <v>0.27560000000000001</v>
      </c>
    </row>
    <row r="29" spans="1:7" x14ac:dyDescent="0.25">
      <c r="A29" s="13" t="s">
        <v>48</v>
      </c>
      <c r="B29" s="2" t="s">
        <v>51</v>
      </c>
      <c r="C29" s="2" t="s">
        <v>24</v>
      </c>
      <c r="D29" s="22">
        <f>E29*H14*H15</f>
        <v>796.24</v>
      </c>
      <c r="E29" s="18">
        <v>0.1</v>
      </c>
      <c r="F29" s="18">
        <f>G29*H14*H15</f>
        <v>844.01440000000002</v>
      </c>
      <c r="G29" s="18">
        <f>E29*H16+E29</f>
        <v>0.10600000000000001</v>
      </c>
    </row>
    <row r="30" spans="1:7" ht="22.5" x14ac:dyDescent="0.25">
      <c r="A30" s="13" t="s">
        <v>49</v>
      </c>
      <c r="B30" s="2" t="s">
        <v>30</v>
      </c>
      <c r="C30" s="2" t="s">
        <v>2</v>
      </c>
      <c r="D30" s="22">
        <f>H15*H14*E30</f>
        <v>20304.12</v>
      </c>
      <c r="E30" s="18">
        <v>2.5499999999999998</v>
      </c>
      <c r="F30" s="18">
        <f>G30*H15*H14</f>
        <v>21522.367199999997</v>
      </c>
      <c r="G30" s="18">
        <f>E30*H16+E30</f>
        <v>2.7029999999999998</v>
      </c>
    </row>
    <row r="31" spans="1:7" ht="22.5" x14ac:dyDescent="0.25">
      <c r="A31" s="13" t="s">
        <v>50</v>
      </c>
      <c r="B31" s="2" t="s">
        <v>31</v>
      </c>
      <c r="C31" s="2" t="s">
        <v>5</v>
      </c>
      <c r="D31" s="22">
        <f>E31*H15*H14</f>
        <v>8519.768</v>
      </c>
      <c r="E31" s="18">
        <v>1.07</v>
      </c>
      <c r="F31" s="18">
        <f>G31*H15*H14</f>
        <v>9030.9540799999995</v>
      </c>
      <c r="G31" s="18">
        <f>E31*H16+E31</f>
        <v>1.1342000000000001</v>
      </c>
    </row>
    <row r="32" spans="1:7" ht="15" customHeight="1" x14ac:dyDescent="0.25">
      <c r="A32" s="13"/>
      <c r="B32" s="87" t="s">
        <v>32</v>
      </c>
      <c r="C32" s="87"/>
      <c r="D32" s="8">
        <f>E32*H14*H15</f>
        <v>68237.767999999996</v>
      </c>
      <c r="E32" s="8">
        <f>E19+E20+E21+E22+E23+E24+E25+E26+E27+E28+E29+E30+E31</f>
        <v>8.57</v>
      </c>
      <c r="F32" s="8">
        <f>G32*H15*H14</f>
        <v>72332.034079999998</v>
      </c>
      <c r="G32" s="8">
        <f>E32*H16+E32</f>
        <v>9.0842000000000009</v>
      </c>
    </row>
    <row r="33" spans="1:13" ht="23.25" customHeight="1" x14ac:dyDescent="0.25">
      <c r="A33" s="9">
        <v>4</v>
      </c>
      <c r="B33" s="24" t="s">
        <v>57</v>
      </c>
      <c r="C33" s="2"/>
      <c r="D33" s="3">
        <f>E33*H15*H14</f>
        <v>34875.311999999998</v>
      </c>
      <c r="E33" s="1">
        <v>4.38</v>
      </c>
      <c r="F33" s="1">
        <f>G33*H14*H15</f>
        <v>36967.830719999998</v>
      </c>
      <c r="G33" s="1">
        <f>E33*H16+E33</f>
        <v>4.6428000000000003</v>
      </c>
    </row>
    <row r="34" spans="1:13" ht="80.25" customHeight="1" x14ac:dyDescent="0.25">
      <c r="A34" s="11"/>
      <c r="B34" s="83" t="s">
        <v>58</v>
      </c>
      <c r="C34" s="83"/>
      <c r="D34" s="3">
        <f>D12+D17+D32+D33</f>
        <v>191612.80000000002</v>
      </c>
      <c r="E34" s="1">
        <f>E33+E32+E17+E12</f>
        <v>23.499999999999996</v>
      </c>
      <c r="F34" s="1">
        <f>F12+F17+F32+F33</f>
        <v>198324.27423999997</v>
      </c>
      <c r="G34" s="1">
        <f>G12+G17+G32+G33</f>
        <v>24.907600000000002</v>
      </c>
    </row>
    <row r="35" spans="1:13" x14ac:dyDescent="0.25">
      <c r="A35" s="92" t="s">
        <v>53</v>
      </c>
      <c r="B35" s="92"/>
      <c r="C35" s="92"/>
      <c r="D35" s="92"/>
      <c r="E35" s="92"/>
      <c r="F35" s="92"/>
      <c r="G35" s="92"/>
    </row>
    <row r="36" spans="1:13" x14ac:dyDescent="0.25">
      <c r="A36" s="93"/>
      <c r="B36" s="93"/>
      <c r="C36" s="93"/>
      <c r="D36" s="93"/>
      <c r="E36" s="93"/>
      <c r="F36" s="93"/>
      <c r="G36" s="93"/>
      <c r="M36" s="19"/>
    </row>
    <row r="37" spans="1:13" x14ac:dyDescent="0.25">
      <c r="A37" s="93"/>
      <c r="B37" s="93"/>
      <c r="C37" s="93"/>
      <c r="D37" s="93"/>
      <c r="E37" s="93"/>
      <c r="F37" s="93"/>
      <c r="G37" s="93"/>
    </row>
    <row r="38" spans="1:13" x14ac:dyDescent="0.25">
      <c r="A38" s="93"/>
      <c r="B38" s="93"/>
      <c r="C38" s="93"/>
      <c r="D38" s="93"/>
      <c r="E38" s="93"/>
      <c r="F38" s="93"/>
      <c r="G38" s="93"/>
    </row>
    <row r="39" spans="1:13" x14ac:dyDescent="0.25">
      <c r="A39" s="94" t="s">
        <v>54</v>
      </c>
      <c r="B39" s="94"/>
      <c r="C39" s="94"/>
      <c r="D39" s="94"/>
      <c r="E39" s="94"/>
      <c r="F39" s="94"/>
      <c r="G39" s="94"/>
    </row>
    <row r="40" spans="1:13" x14ac:dyDescent="0.25">
      <c r="A40" s="94"/>
      <c r="B40" s="94"/>
      <c r="C40" s="94"/>
      <c r="D40" s="94"/>
      <c r="E40" s="94"/>
      <c r="F40" s="94"/>
      <c r="G40" s="94"/>
    </row>
    <row r="56" spans="4:4" x14ac:dyDescent="0.25">
      <c r="D56" s="20"/>
    </row>
  </sheetData>
  <mergeCells count="20">
    <mergeCell ref="A35:G38"/>
    <mergeCell ref="A39:G40"/>
    <mergeCell ref="B7:G7"/>
    <mergeCell ref="A4:G4"/>
    <mergeCell ref="A5:G5"/>
    <mergeCell ref="B16:C16"/>
    <mergeCell ref="B15:C15"/>
    <mergeCell ref="B17:C17"/>
    <mergeCell ref="B18:G18"/>
    <mergeCell ref="A1:G1"/>
    <mergeCell ref="A2:G2"/>
    <mergeCell ref="B34:C34"/>
    <mergeCell ref="B13:G13"/>
    <mergeCell ref="B32:C32"/>
    <mergeCell ref="A3:G3"/>
    <mergeCell ref="B6:C6"/>
    <mergeCell ref="B8:C8"/>
    <mergeCell ref="B9:C9"/>
    <mergeCell ref="B11:C11"/>
    <mergeCell ref="B12:C12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tabSelected="1" topLeftCell="A40" zoomScale="85" zoomScaleNormal="85" workbookViewId="0">
      <selection activeCell="H83" sqref="H83"/>
    </sheetView>
  </sheetViews>
  <sheetFormatPr defaultColWidth="9.140625" defaultRowHeight="12" x14ac:dyDescent="0.25"/>
  <cols>
    <col min="1" max="1" width="5.5703125" style="32" customWidth="1"/>
    <col min="2" max="2" width="1.42578125" style="32" hidden="1" customWidth="1"/>
    <col min="3" max="3" width="10.85546875" style="32" customWidth="1"/>
    <col min="4" max="4" width="11.42578125" style="32" customWidth="1"/>
    <col min="5" max="5" width="12.85546875" style="32" customWidth="1"/>
    <col min="6" max="6" width="13.28515625" style="32" customWidth="1"/>
    <col min="7" max="7" width="18.140625" style="32" customWidth="1"/>
    <col min="8" max="8" width="13.42578125" style="70" bestFit="1" customWidth="1"/>
    <col min="9" max="9" width="3" style="32" customWidth="1"/>
    <col min="10" max="10" width="17.42578125" style="32" customWidth="1"/>
    <col min="11" max="16384" width="9.140625" style="32"/>
  </cols>
  <sheetData>
    <row r="1" spans="1:14" ht="78.75" customHeight="1" x14ac:dyDescent="0.25">
      <c r="A1" s="115" t="s">
        <v>131</v>
      </c>
      <c r="B1" s="115"/>
      <c r="C1" s="115"/>
      <c r="D1" s="115"/>
      <c r="E1" s="115"/>
      <c r="F1" s="115"/>
      <c r="G1" s="115"/>
      <c r="H1" s="115"/>
      <c r="I1" s="31"/>
      <c r="J1" s="31"/>
      <c r="K1" s="31"/>
      <c r="L1" s="31"/>
    </row>
    <row r="2" spans="1:14" ht="36" customHeight="1" x14ac:dyDescent="0.25">
      <c r="A2" s="118" t="s">
        <v>66</v>
      </c>
      <c r="B2" s="118"/>
      <c r="C2" s="118"/>
      <c r="D2" s="118"/>
      <c r="E2" s="118"/>
      <c r="F2" s="118"/>
      <c r="G2" s="118"/>
      <c r="H2" s="118"/>
    </row>
    <row r="3" spans="1:14" ht="27" customHeight="1" x14ac:dyDescent="0.25">
      <c r="A3" s="119" t="s">
        <v>111</v>
      </c>
      <c r="B3" s="119"/>
      <c r="C3" s="116" t="s">
        <v>92</v>
      </c>
      <c r="D3" s="116"/>
      <c r="E3" s="116"/>
      <c r="F3" s="116"/>
      <c r="G3" s="116"/>
      <c r="H3" s="72" t="s">
        <v>67</v>
      </c>
    </row>
    <row r="4" spans="1:14" ht="27" customHeight="1" x14ac:dyDescent="0.25">
      <c r="A4" s="116" t="s">
        <v>115</v>
      </c>
      <c r="B4" s="116"/>
      <c r="C4" s="116"/>
      <c r="D4" s="116"/>
      <c r="E4" s="116"/>
      <c r="F4" s="116"/>
      <c r="G4" s="116"/>
      <c r="H4" s="116"/>
    </row>
    <row r="5" spans="1:14" ht="24.75" customHeight="1" x14ac:dyDescent="0.25">
      <c r="A5" s="66" t="s">
        <v>68</v>
      </c>
      <c r="B5" s="66"/>
      <c r="C5" s="117" t="s">
        <v>122</v>
      </c>
      <c r="D5" s="117"/>
      <c r="E5" s="117"/>
      <c r="F5" s="117"/>
      <c r="G5" s="117"/>
      <c r="H5" s="69">
        <f>0.18*J48*J49</f>
        <v>6030.1799999999994</v>
      </c>
    </row>
    <row r="6" spans="1:14" ht="15" customHeight="1" x14ac:dyDescent="0.25">
      <c r="A6" s="34" t="s">
        <v>69</v>
      </c>
      <c r="B6" s="41"/>
      <c r="C6" s="109" t="s">
        <v>64</v>
      </c>
      <c r="D6" s="110"/>
      <c r="E6" s="110"/>
      <c r="F6" s="110"/>
      <c r="G6" s="111"/>
      <c r="H6" s="72"/>
    </row>
    <row r="7" spans="1:14" ht="13.5" customHeight="1" x14ac:dyDescent="0.25">
      <c r="A7" s="33"/>
      <c r="B7" s="38"/>
      <c r="C7" s="112" t="s">
        <v>132</v>
      </c>
      <c r="D7" s="113"/>
      <c r="E7" s="113"/>
      <c r="F7" s="113"/>
      <c r="G7" s="114"/>
      <c r="H7" s="72">
        <v>15204.84</v>
      </c>
    </row>
    <row r="8" spans="1:14" x14ac:dyDescent="0.25">
      <c r="A8" s="33"/>
      <c r="B8" s="38"/>
      <c r="C8" s="112" t="s">
        <v>133</v>
      </c>
      <c r="D8" s="113"/>
      <c r="E8" s="113"/>
      <c r="F8" s="113"/>
      <c r="G8" s="114"/>
      <c r="H8" s="72">
        <v>1048.83</v>
      </c>
    </row>
    <row r="9" spans="1:14" x14ac:dyDescent="0.25">
      <c r="A9" s="33"/>
      <c r="B9" s="38"/>
      <c r="C9" s="112" t="s">
        <v>134</v>
      </c>
      <c r="D9" s="113"/>
      <c r="E9" s="113"/>
      <c r="F9" s="113"/>
      <c r="G9" s="114"/>
      <c r="H9" s="72">
        <v>2269.91</v>
      </c>
    </row>
    <row r="10" spans="1:14" s="65" customFormat="1" x14ac:dyDescent="0.25">
      <c r="A10" s="33"/>
      <c r="B10" s="38"/>
      <c r="C10" s="112" t="s">
        <v>103</v>
      </c>
      <c r="D10" s="113"/>
      <c r="E10" s="113"/>
      <c r="F10" s="113"/>
      <c r="G10" s="114"/>
      <c r="H10" s="72">
        <v>40000</v>
      </c>
    </row>
    <row r="11" spans="1:14" s="80" customFormat="1" x14ac:dyDescent="0.25">
      <c r="A11" s="33"/>
      <c r="B11" s="38"/>
      <c r="C11" s="112" t="s">
        <v>136</v>
      </c>
      <c r="D11" s="113"/>
      <c r="E11" s="113"/>
      <c r="F11" s="113"/>
      <c r="G11" s="114"/>
      <c r="H11" s="79">
        <v>16468.68</v>
      </c>
    </row>
    <row r="12" spans="1:14" s="80" customFormat="1" x14ac:dyDescent="0.25">
      <c r="A12" s="33"/>
      <c r="B12" s="38"/>
      <c r="C12" s="112" t="s">
        <v>155</v>
      </c>
      <c r="D12" s="113"/>
      <c r="E12" s="113"/>
      <c r="F12" s="113"/>
      <c r="G12" s="114"/>
      <c r="H12" s="79">
        <v>26255.97</v>
      </c>
    </row>
    <row r="13" spans="1:14" ht="26.25" customHeight="1" x14ac:dyDescent="0.25">
      <c r="A13" s="34" t="s">
        <v>70</v>
      </c>
      <c r="B13" s="41"/>
      <c r="C13" s="109" t="s">
        <v>59</v>
      </c>
      <c r="D13" s="110"/>
      <c r="E13" s="110"/>
      <c r="F13" s="110"/>
      <c r="G13" s="111"/>
      <c r="H13" s="71"/>
    </row>
    <row r="14" spans="1:14" ht="15" customHeight="1" x14ac:dyDescent="0.25">
      <c r="A14" s="120" t="s">
        <v>13</v>
      </c>
      <c r="B14" s="121"/>
      <c r="C14" s="121"/>
      <c r="D14" s="121"/>
      <c r="E14" s="121"/>
      <c r="F14" s="121"/>
      <c r="G14" s="122"/>
      <c r="H14" s="72">
        <f>SUM(H5:H13)</f>
        <v>107278.41</v>
      </c>
    </row>
    <row r="15" spans="1:14" ht="24.75" customHeight="1" x14ac:dyDescent="0.25">
      <c r="A15" s="126" t="s">
        <v>127</v>
      </c>
      <c r="B15" s="126"/>
      <c r="C15" s="126"/>
      <c r="D15" s="126"/>
      <c r="E15" s="126"/>
      <c r="F15" s="126"/>
      <c r="G15" s="126"/>
      <c r="H15" s="127"/>
    </row>
    <row r="16" spans="1:14" ht="27.75" customHeight="1" x14ac:dyDescent="0.25">
      <c r="A16" s="34" t="s">
        <v>72</v>
      </c>
      <c r="B16" s="41"/>
      <c r="C16" s="109" t="s">
        <v>76</v>
      </c>
      <c r="D16" s="110"/>
      <c r="E16" s="110"/>
      <c r="F16" s="110"/>
      <c r="G16" s="111"/>
      <c r="H16" s="72" t="s">
        <v>67</v>
      </c>
      <c r="N16" s="67" t="s">
        <v>123</v>
      </c>
    </row>
    <row r="17" spans="1:10" s="80" customFormat="1" x14ac:dyDescent="0.25">
      <c r="A17" s="33"/>
      <c r="B17" s="38"/>
      <c r="C17" s="109" t="s">
        <v>135</v>
      </c>
      <c r="D17" s="110"/>
      <c r="E17" s="110"/>
      <c r="F17" s="110"/>
      <c r="G17" s="111"/>
      <c r="H17" s="79">
        <v>7335.46</v>
      </c>
    </row>
    <row r="18" spans="1:10" s="78" customFormat="1" x14ac:dyDescent="0.25">
      <c r="A18" s="33"/>
      <c r="B18" s="38"/>
      <c r="C18" s="109" t="s">
        <v>142</v>
      </c>
      <c r="D18" s="110"/>
      <c r="E18" s="110"/>
      <c r="F18" s="110"/>
      <c r="G18" s="111"/>
      <c r="H18" s="77">
        <v>1958.97</v>
      </c>
    </row>
    <row r="19" spans="1:10" s="80" customFormat="1" x14ac:dyDescent="0.25">
      <c r="A19" s="33"/>
      <c r="B19" s="38"/>
      <c r="C19" s="109" t="s">
        <v>143</v>
      </c>
      <c r="D19" s="110"/>
      <c r="E19" s="110"/>
      <c r="F19" s="110"/>
      <c r="G19" s="111"/>
      <c r="H19" s="79">
        <v>4635.34</v>
      </c>
    </row>
    <row r="20" spans="1:10" s="80" customFormat="1" x14ac:dyDescent="0.25">
      <c r="A20" s="33"/>
      <c r="B20" s="38"/>
      <c r="C20" s="109" t="s">
        <v>144</v>
      </c>
      <c r="D20" s="110"/>
      <c r="E20" s="110"/>
      <c r="F20" s="110"/>
      <c r="G20" s="111"/>
      <c r="H20" s="79">
        <v>41473.97</v>
      </c>
    </row>
    <row r="21" spans="1:10" s="80" customFormat="1" x14ac:dyDescent="0.25">
      <c r="A21" s="33"/>
      <c r="B21" s="38"/>
      <c r="C21" s="109" t="s">
        <v>145</v>
      </c>
      <c r="D21" s="110"/>
      <c r="E21" s="110"/>
      <c r="F21" s="110"/>
      <c r="G21" s="111"/>
      <c r="H21" s="79">
        <v>6422.13</v>
      </c>
    </row>
    <row r="22" spans="1:10" s="80" customFormat="1" x14ac:dyDescent="0.25">
      <c r="A22" s="33"/>
      <c r="B22" s="38"/>
      <c r="C22" s="109" t="s">
        <v>146</v>
      </c>
      <c r="D22" s="110"/>
      <c r="E22" s="110"/>
      <c r="F22" s="110"/>
      <c r="G22" s="111"/>
      <c r="H22" s="79">
        <v>1904.8</v>
      </c>
    </row>
    <row r="23" spans="1:10" s="80" customFormat="1" x14ac:dyDescent="0.25">
      <c r="A23" s="33"/>
      <c r="B23" s="38"/>
      <c r="C23" s="109" t="s">
        <v>147</v>
      </c>
      <c r="D23" s="110"/>
      <c r="E23" s="110"/>
      <c r="F23" s="110"/>
      <c r="G23" s="111"/>
      <c r="H23" s="79">
        <v>3878.52</v>
      </c>
    </row>
    <row r="24" spans="1:10" s="80" customFormat="1" x14ac:dyDescent="0.25">
      <c r="A24" s="33"/>
      <c r="B24" s="38"/>
      <c r="C24" s="109" t="s">
        <v>148</v>
      </c>
      <c r="D24" s="110"/>
      <c r="E24" s="110"/>
      <c r="F24" s="110"/>
      <c r="G24" s="111"/>
      <c r="H24" s="79">
        <v>1348.47</v>
      </c>
    </row>
    <row r="25" spans="1:10" s="80" customFormat="1" x14ac:dyDescent="0.25">
      <c r="A25" s="33"/>
      <c r="B25" s="38"/>
      <c r="C25" s="109" t="s">
        <v>150</v>
      </c>
      <c r="D25" s="110"/>
      <c r="E25" s="110"/>
      <c r="F25" s="110"/>
      <c r="G25" s="111"/>
      <c r="H25" s="79">
        <v>3434.09</v>
      </c>
    </row>
    <row r="26" spans="1:10" s="80" customFormat="1" x14ac:dyDescent="0.25">
      <c r="A26" s="33"/>
      <c r="B26" s="38"/>
      <c r="C26" s="109" t="s">
        <v>149</v>
      </c>
      <c r="D26" s="110"/>
      <c r="E26" s="110"/>
      <c r="F26" s="110"/>
      <c r="G26" s="111"/>
      <c r="H26" s="79">
        <v>3149.43</v>
      </c>
    </row>
    <row r="27" spans="1:10" x14ac:dyDescent="0.25">
      <c r="A27" s="33"/>
      <c r="B27" s="38"/>
      <c r="C27" s="112" t="s">
        <v>119</v>
      </c>
      <c r="D27" s="113"/>
      <c r="E27" s="113"/>
      <c r="F27" s="113"/>
      <c r="G27" s="114"/>
      <c r="H27" s="72">
        <f>0.7*J48*J49</f>
        <v>23450.699999999997</v>
      </c>
    </row>
    <row r="28" spans="1:10" ht="18" customHeight="1" x14ac:dyDescent="0.25">
      <c r="A28" s="33"/>
      <c r="B28" s="38"/>
      <c r="C28" s="112" t="s">
        <v>114</v>
      </c>
      <c r="D28" s="113"/>
      <c r="E28" s="113"/>
      <c r="F28" s="113"/>
      <c r="G28" s="114"/>
      <c r="H28" s="72">
        <f>SUM(H17:H27)</f>
        <v>98991.87999999999</v>
      </c>
    </row>
    <row r="29" spans="1:10" ht="28.5" customHeight="1" x14ac:dyDescent="0.25">
      <c r="A29" s="34" t="s">
        <v>73</v>
      </c>
      <c r="B29" s="41"/>
      <c r="C29" s="109" t="s">
        <v>77</v>
      </c>
      <c r="D29" s="110"/>
      <c r="E29" s="110"/>
      <c r="F29" s="110"/>
      <c r="G29" s="111"/>
      <c r="H29" s="72"/>
    </row>
    <row r="30" spans="1:10" ht="26.25" customHeight="1" x14ac:dyDescent="0.25">
      <c r="A30" s="33"/>
      <c r="B30" s="38"/>
      <c r="C30" s="112" t="s">
        <v>118</v>
      </c>
      <c r="D30" s="113"/>
      <c r="E30" s="113"/>
      <c r="F30" s="113"/>
      <c r="G30" s="114"/>
      <c r="H30" s="72"/>
      <c r="J30" s="57"/>
    </row>
    <row r="31" spans="1:10" s="74" customFormat="1" ht="12.75" customHeight="1" x14ac:dyDescent="0.25">
      <c r="A31" s="33"/>
      <c r="B31" s="38"/>
      <c r="C31" s="112" t="s">
        <v>137</v>
      </c>
      <c r="D31" s="113"/>
      <c r="E31" s="113"/>
      <c r="F31" s="113"/>
      <c r="G31" s="114"/>
      <c r="H31" s="73">
        <v>4110.5</v>
      </c>
      <c r="J31" s="57"/>
    </row>
    <row r="32" spans="1:10" s="78" customFormat="1" ht="12.75" customHeight="1" x14ac:dyDescent="0.25">
      <c r="A32" s="33"/>
      <c r="B32" s="38"/>
      <c r="C32" s="112" t="s">
        <v>139</v>
      </c>
      <c r="D32" s="113"/>
      <c r="E32" s="113"/>
      <c r="F32" s="113"/>
      <c r="G32" s="114"/>
      <c r="H32" s="77">
        <v>1824.52</v>
      </c>
      <c r="J32" s="57"/>
    </row>
    <row r="33" spans="1:10" s="78" customFormat="1" ht="12.75" customHeight="1" x14ac:dyDescent="0.25">
      <c r="A33" s="33"/>
      <c r="B33" s="38"/>
      <c r="C33" s="112" t="s">
        <v>138</v>
      </c>
      <c r="D33" s="113"/>
      <c r="E33" s="113"/>
      <c r="F33" s="113"/>
      <c r="G33" s="114"/>
      <c r="H33" s="77">
        <v>2619.2800000000002</v>
      </c>
      <c r="J33" s="57"/>
    </row>
    <row r="34" spans="1:10" s="74" customFormat="1" ht="12.75" customHeight="1" x14ac:dyDescent="0.25">
      <c r="A34" s="33"/>
      <c r="B34" s="38"/>
      <c r="C34" s="112" t="s">
        <v>140</v>
      </c>
      <c r="D34" s="113"/>
      <c r="E34" s="113"/>
      <c r="F34" s="113"/>
      <c r="G34" s="114"/>
      <c r="H34" s="73">
        <v>2014.38</v>
      </c>
      <c r="J34" s="57"/>
    </row>
    <row r="35" spans="1:10" s="78" customFormat="1" ht="12.75" customHeight="1" x14ac:dyDescent="0.25">
      <c r="A35" s="33"/>
      <c r="B35" s="38"/>
      <c r="C35" s="112" t="s">
        <v>141</v>
      </c>
      <c r="D35" s="113"/>
      <c r="E35" s="113"/>
      <c r="F35" s="113"/>
      <c r="G35" s="114"/>
      <c r="H35" s="77">
        <v>140933</v>
      </c>
      <c r="J35" s="57"/>
    </row>
    <row r="36" spans="1:10" x14ac:dyDescent="0.25">
      <c r="A36" s="33"/>
      <c r="B36" s="38"/>
      <c r="C36" s="112" t="s">
        <v>119</v>
      </c>
      <c r="D36" s="113"/>
      <c r="E36" s="113"/>
      <c r="F36" s="113"/>
      <c r="G36" s="114"/>
      <c r="H36" s="60">
        <f>0.96*J48*J49</f>
        <v>32160.959999999999</v>
      </c>
    </row>
    <row r="37" spans="1:10" x14ac:dyDescent="0.25">
      <c r="A37" s="33"/>
      <c r="B37" s="38"/>
      <c r="C37" s="112" t="s">
        <v>114</v>
      </c>
      <c r="D37" s="113"/>
      <c r="E37" s="113"/>
      <c r="F37" s="113"/>
      <c r="G37" s="114"/>
      <c r="H37" s="60">
        <f>SUM(H30:H36)</f>
        <v>183662.63999999998</v>
      </c>
    </row>
    <row r="38" spans="1:10" x14ac:dyDescent="0.25">
      <c r="A38" s="34" t="s">
        <v>74</v>
      </c>
      <c r="B38" s="41"/>
      <c r="C38" s="109" t="s">
        <v>78</v>
      </c>
      <c r="D38" s="110"/>
      <c r="E38" s="110"/>
      <c r="F38" s="110"/>
      <c r="G38" s="111"/>
      <c r="H38" s="72"/>
    </row>
    <row r="39" spans="1:10" s="75" customFormat="1" x14ac:dyDescent="0.25">
      <c r="A39" s="33"/>
      <c r="B39" s="38"/>
      <c r="C39" s="109" t="s">
        <v>151</v>
      </c>
      <c r="D39" s="110"/>
      <c r="E39" s="110"/>
      <c r="F39" s="110"/>
      <c r="G39" s="111"/>
      <c r="H39" s="76">
        <v>1116.22</v>
      </c>
    </row>
    <row r="40" spans="1:10" s="75" customFormat="1" x14ac:dyDescent="0.25">
      <c r="A40" s="33"/>
      <c r="B40" s="38"/>
      <c r="C40" s="109" t="s">
        <v>129</v>
      </c>
      <c r="D40" s="110"/>
      <c r="E40" s="110"/>
      <c r="F40" s="110"/>
      <c r="G40" s="111"/>
      <c r="H40" s="76"/>
    </row>
    <row r="41" spans="1:10" x14ac:dyDescent="0.25">
      <c r="A41" s="105"/>
      <c r="B41" s="106"/>
      <c r="C41" s="123" t="s">
        <v>154</v>
      </c>
      <c r="D41" s="124"/>
      <c r="E41" s="124"/>
      <c r="F41" s="124"/>
      <c r="G41" s="125"/>
      <c r="H41" s="72">
        <v>760.32</v>
      </c>
    </row>
    <row r="42" spans="1:10" s="80" customFormat="1" x14ac:dyDescent="0.25">
      <c r="A42" s="105"/>
      <c r="B42" s="106"/>
      <c r="C42" s="109" t="s">
        <v>152</v>
      </c>
      <c r="D42" s="110"/>
      <c r="E42" s="110"/>
      <c r="F42" s="110"/>
      <c r="G42" s="111"/>
      <c r="H42" s="79">
        <v>38725.120000000003</v>
      </c>
    </row>
    <row r="43" spans="1:10" s="80" customFormat="1" x14ac:dyDescent="0.25">
      <c r="A43" s="105"/>
      <c r="B43" s="106"/>
      <c r="C43" s="109" t="s">
        <v>153</v>
      </c>
      <c r="D43" s="110"/>
      <c r="E43" s="110"/>
      <c r="F43" s="110"/>
      <c r="G43" s="111"/>
      <c r="H43" s="79">
        <v>2398.79</v>
      </c>
    </row>
    <row r="44" spans="1:10" x14ac:dyDescent="0.25">
      <c r="A44" s="105"/>
      <c r="B44" s="106"/>
      <c r="C44" s="123" t="s">
        <v>119</v>
      </c>
      <c r="D44" s="124"/>
      <c r="E44" s="124"/>
      <c r="F44" s="124"/>
      <c r="G44" s="125"/>
      <c r="H44" s="72">
        <f>0.64*J48*J49</f>
        <v>21440.639999999999</v>
      </c>
    </row>
    <row r="45" spans="1:10" s="49" customFormat="1" ht="15" customHeight="1" x14ac:dyDescent="0.25">
      <c r="A45" s="107"/>
      <c r="B45" s="108"/>
      <c r="C45" s="123" t="s">
        <v>114</v>
      </c>
      <c r="D45" s="124"/>
      <c r="E45" s="124"/>
      <c r="F45" s="124"/>
      <c r="G45" s="125"/>
      <c r="H45" s="35">
        <f>SUM(H39:H44)</f>
        <v>64441.090000000004</v>
      </c>
    </row>
    <row r="46" spans="1:10" ht="15" customHeight="1" x14ac:dyDescent="0.25">
      <c r="A46" s="120" t="s">
        <v>18</v>
      </c>
      <c r="B46" s="121"/>
      <c r="C46" s="121"/>
      <c r="D46" s="121"/>
      <c r="E46" s="121"/>
      <c r="F46" s="121"/>
      <c r="G46" s="122"/>
      <c r="H46" s="35"/>
    </row>
    <row r="47" spans="1:10" ht="15" customHeight="1" x14ac:dyDescent="0.25">
      <c r="A47" s="102" t="s">
        <v>75</v>
      </c>
      <c r="B47" s="102"/>
      <c r="C47" s="103"/>
      <c r="D47" s="103"/>
      <c r="E47" s="103"/>
      <c r="F47" s="103"/>
      <c r="G47" s="103"/>
      <c r="H47" s="104"/>
    </row>
    <row r="48" spans="1:10" ht="15" customHeight="1" x14ac:dyDescent="0.25">
      <c r="A48" s="34" t="s">
        <v>79</v>
      </c>
      <c r="B48" s="41"/>
      <c r="C48" s="128" t="s">
        <v>20</v>
      </c>
      <c r="D48" s="129"/>
      <c r="E48" s="129"/>
      <c r="F48" s="129"/>
      <c r="G48" s="130"/>
      <c r="H48" s="61">
        <f>J48*J49*3.52</f>
        <v>117923.52</v>
      </c>
      <c r="J48" s="32">
        <v>3350.1</v>
      </c>
    </row>
    <row r="49" spans="1:15" ht="15" customHeight="1" x14ac:dyDescent="0.25">
      <c r="A49" s="34" t="s">
        <v>80</v>
      </c>
      <c r="B49" s="41"/>
      <c r="C49" s="128" t="s">
        <v>21</v>
      </c>
      <c r="D49" s="129"/>
      <c r="E49" s="129"/>
      <c r="F49" s="129"/>
      <c r="G49" s="130"/>
      <c r="H49" s="61">
        <f>0.13*J48*J49</f>
        <v>4355.13</v>
      </c>
      <c r="J49" s="59">
        <v>10</v>
      </c>
    </row>
    <row r="50" spans="1:15" ht="30" customHeight="1" x14ac:dyDescent="0.25">
      <c r="A50" s="33" t="s">
        <v>81</v>
      </c>
      <c r="B50" s="38"/>
      <c r="C50" s="128" t="s">
        <v>22</v>
      </c>
      <c r="D50" s="129"/>
      <c r="E50" s="129"/>
      <c r="F50" s="129"/>
      <c r="G50" s="130"/>
      <c r="H50" s="61">
        <f>0.02*J49*J48</f>
        <v>670.02</v>
      </c>
    </row>
    <row r="51" spans="1:15" ht="15" customHeight="1" x14ac:dyDescent="0.25">
      <c r="A51" s="34" t="s">
        <v>81</v>
      </c>
      <c r="B51" s="41"/>
      <c r="C51" s="128" t="s">
        <v>23</v>
      </c>
      <c r="D51" s="129"/>
      <c r="E51" s="129"/>
      <c r="F51" s="129"/>
      <c r="G51" s="130"/>
      <c r="H51" s="61">
        <f>0.02*J49*J48</f>
        <v>670.02</v>
      </c>
    </row>
    <row r="52" spans="1:15" ht="15" customHeight="1" x14ac:dyDescent="0.25">
      <c r="A52" s="33" t="s">
        <v>82</v>
      </c>
      <c r="B52" s="38"/>
      <c r="C52" s="128" t="s">
        <v>3</v>
      </c>
      <c r="D52" s="129"/>
      <c r="E52" s="129"/>
      <c r="F52" s="129"/>
      <c r="G52" s="130"/>
      <c r="H52" s="61">
        <f>0.42*J48*J49</f>
        <v>14070.419999999998</v>
      </c>
    </row>
    <row r="53" spans="1:15" ht="15" customHeight="1" x14ac:dyDescent="0.25">
      <c r="A53" s="34" t="s">
        <v>83</v>
      </c>
      <c r="B53" s="41"/>
      <c r="C53" s="128" t="s">
        <v>25</v>
      </c>
      <c r="D53" s="129"/>
      <c r="E53" s="129"/>
      <c r="F53" s="129"/>
      <c r="G53" s="130"/>
      <c r="H53" s="61">
        <f>0.04*J49*J48</f>
        <v>1340.04</v>
      </c>
    </row>
    <row r="54" spans="1:15" ht="15" customHeight="1" x14ac:dyDescent="0.25">
      <c r="A54" s="33" t="s">
        <v>84</v>
      </c>
      <c r="B54" s="38"/>
      <c r="C54" s="128" t="s">
        <v>26</v>
      </c>
      <c r="D54" s="129"/>
      <c r="E54" s="129"/>
      <c r="F54" s="129"/>
      <c r="G54" s="130"/>
      <c r="H54" s="61">
        <f>0.84*J48*J49</f>
        <v>28140.839999999997</v>
      </c>
    </row>
    <row r="55" spans="1:15" ht="15" customHeight="1" x14ac:dyDescent="0.25">
      <c r="A55" s="34" t="s">
        <v>85</v>
      </c>
      <c r="B55" s="41"/>
      <c r="C55" s="128" t="s">
        <v>52</v>
      </c>
      <c r="D55" s="129"/>
      <c r="E55" s="129"/>
      <c r="F55" s="129"/>
      <c r="G55" s="130"/>
      <c r="H55" s="61">
        <f>0.29*J48*J49</f>
        <v>9715.2899999999991</v>
      </c>
      <c r="O55" s="57"/>
    </row>
    <row r="56" spans="1:15" ht="15" customHeight="1" x14ac:dyDescent="0.25">
      <c r="A56" s="33" t="s">
        <v>86</v>
      </c>
      <c r="B56" s="38"/>
      <c r="C56" s="128" t="s">
        <v>6</v>
      </c>
      <c r="D56" s="129"/>
      <c r="E56" s="129"/>
      <c r="F56" s="129"/>
      <c r="G56" s="130"/>
      <c r="H56" s="61">
        <f>0.23*J48*J49</f>
        <v>7705.2300000000005</v>
      </c>
    </row>
    <row r="57" spans="1:15" ht="15" customHeight="1" x14ac:dyDescent="0.25">
      <c r="A57" s="34" t="s">
        <v>87</v>
      </c>
      <c r="B57" s="41"/>
      <c r="C57" s="128" t="s">
        <v>28</v>
      </c>
      <c r="D57" s="129"/>
      <c r="E57" s="129"/>
      <c r="F57" s="129"/>
      <c r="G57" s="130"/>
      <c r="H57" s="61">
        <v>0</v>
      </c>
    </row>
    <row r="58" spans="1:15" ht="15" customHeight="1" x14ac:dyDescent="0.25">
      <c r="A58" s="33" t="s">
        <v>88</v>
      </c>
      <c r="B58" s="38"/>
      <c r="C58" s="128" t="s">
        <v>51</v>
      </c>
      <c r="D58" s="129"/>
      <c r="E58" s="129"/>
      <c r="F58" s="129"/>
      <c r="G58" s="130"/>
      <c r="H58" s="61">
        <f>0.1*J48*J49</f>
        <v>3350.1</v>
      </c>
    </row>
    <row r="59" spans="1:15" ht="33" customHeight="1" x14ac:dyDescent="0.25">
      <c r="A59" s="34" t="s">
        <v>89</v>
      </c>
      <c r="B59" s="41"/>
      <c r="C59" s="128" t="s">
        <v>30</v>
      </c>
      <c r="D59" s="129"/>
      <c r="E59" s="129"/>
      <c r="F59" s="129"/>
      <c r="G59" s="130"/>
      <c r="H59" s="61">
        <f>2.22*J49*J48</f>
        <v>74372.22</v>
      </c>
    </row>
    <row r="60" spans="1:15" ht="15" customHeight="1" x14ac:dyDescent="0.25">
      <c r="A60" s="33" t="s">
        <v>90</v>
      </c>
      <c r="B60" s="38"/>
      <c r="C60" s="128" t="s">
        <v>31</v>
      </c>
      <c r="D60" s="129"/>
      <c r="E60" s="129"/>
      <c r="F60" s="129"/>
      <c r="G60" s="130"/>
      <c r="H60" s="61">
        <f>1.07*J49*J48</f>
        <v>35846.07</v>
      </c>
    </row>
    <row r="61" spans="1:15" ht="15" customHeight="1" x14ac:dyDescent="0.25">
      <c r="A61" s="42" t="s">
        <v>91</v>
      </c>
      <c r="B61" s="43"/>
      <c r="C61" s="140" t="s">
        <v>116</v>
      </c>
      <c r="D61" s="141"/>
      <c r="E61" s="141"/>
      <c r="F61" s="141"/>
      <c r="G61" s="142"/>
      <c r="H61" s="72">
        <f>4.8*J49*J48</f>
        <v>160804.79999999999</v>
      </c>
    </row>
    <row r="62" spans="1:15" ht="15" customHeight="1" x14ac:dyDescent="0.25">
      <c r="A62" s="120" t="s">
        <v>32</v>
      </c>
      <c r="B62" s="121"/>
      <c r="C62" s="121"/>
      <c r="D62" s="121"/>
      <c r="E62" s="121"/>
      <c r="F62" s="121"/>
      <c r="G62" s="122"/>
      <c r="H62" s="62">
        <f>SUM(H48:H61)</f>
        <v>458963.70000000007</v>
      </c>
    </row>
    <row r="63" spans="1:15" s="50" customFormat="1" ht="15" customHeight="1" x14ac:dyDescent="0.25">
      <c r="A63" s="51">
        <v>4</v>
      </c>
      <c r="B63" s="51"/>
      <c r="C63" s="134" t="s">
        <v>128</v>
      </c>
      <c r="D63" s="134"/>
      <c r="E63" s="134"/>
      <c r="F63" s="134"/>
      <c r="G63" s="134"/>
      <c r="H63" s="60"/>
    </row>
    <row r="64" spans="1:15" s="53" customFormat="1" ht="15" customHeight="1" x14ac:dyDescent="0.25">
      <c r="A64" s="119">
        <v>5</v>
      </c>
      <c r="B64" s="51"/>
      <c r="C64" s="134" t="s">
        <v>117</v>
      </c>
      <c r="D64" s="134"/>
      <c r="E64" s="134"/>
      <c r="F64" s="134"/>
      <c r="G64" s="134"/>
      <c r="H64" s="60">
        <v>24505.65</v>
      </c>
    </row>
    <row r="65" spans="1:8" s="53" customFormat="1" x14ac:dyDescent="0.25">
      <c r="A65" s="119"/>
      <c r="B65" s="52"/>
      <c r="C65" s="139"/>
      <c r="D65" s="139"/>
      <c r="E65" s="139"/>
      <c r="F65" s="139"/>
      <c r="G65" s="139"/>
      <c r="H65" s="72"/>
    </row>
    <row r="66" spans="1:8" ht="15" customHeight="1" x14ac:dyDescent="0.25">
      <c r="A66" s="131" t="s">
        <v>93</v>
      </c>
      <c r="B66" s="131"/>
      <c r="C66" s="131"/>
      <c r="D66" s="131"/>
      <c r="E66" s="131"/>
      <c r="F66" s="131"/>
      <c r="G66" s="131"/>
      <c r="H66" s="131"/>
    </row>
    <row r="67" spans="1:8" x14ac:dyDescent="0.25">
      <c r="A67" s="116" t="s">
        <v>94</v>
      </c>
      <c r="B67" s="116"/>
      <c r="C67" s="116"/>
      <c r="D67" s="116"/>
      <c r="E67" s="29" t="s">
        <v>95</v>
      </c>
      <c r="F67" s="29" t="s">
        <v>96</v>
      </c>
      <c r="G67" s="29" t="s">
        <v>97</v>
      </c>
      <c r="H67" s="72" t="s">
        <v>98</v>
      </c>
    </row>
    <row r="68" spans="1:8" x14ac:dyDescent="0.25">
      <c r="A68" s="134" t="s">
        <v>99</v>
      </c>
      <c r="B68" s="134"/>
      <c r="C68" s="134"/>
      <c r="D68" s="134"/>
      <c r="E68" s="58">
        <v>459100.7</v>
      </c>
      <c r="F68" s="28">
        <v>341062.13</v>
      </c>
      <c r="G68" s="60">
        <f>H62</f>
        <v>458963.70000000007</v>
      </c>
      <c r="H68" s="72">
        <f t="shared" ref="H68:H74" si="0">F68-G68</f>
        <v>-117901.57000000007</v>
      </c>
    </row>
    <row r="69" spans="1:8" x14ac:dyDescent="0.25">
      <c r="A69" s="134" t="s">
        <v>100</v>
      </c>
      <c r="B69" s="134"/>
      <c r="C69" s="134"/>
      <c r="D69" s="134"/>
      <c r="E69" s="28">
        <v>140746.20000000001</v>
      </c>
      <c r="F69" s="28">
        <v>104168.05</v>
      </c>
      <c r="G69" s="28">
        <f>H14</f>
        <v>107278.41</v>
      </c>
      <c r="H69" s="72">
        <f t="shared" si="0"/>
        <v>-3110.3600000000006</v>
      </c>
    </row>
    <row r="70" spans="1:8" x14ac:dyDescent="0.25">
      <c r="A70" s="134" t="s">
        <v>101</v>
      </c>
      <c r="B70" s="134"/>
      <c r="C70" s="134"/>
      <c r="D70" s="134"/>
      <c r="E70" s="28">
        <v>61097.3</v>
      </c>
      <c r="F70" s="28">
        <v>44968.65</v>
      </c>
      <c r="G70" s="28">
        <f>H28</f>
        <v>98991.87999999999</v>
      </c>
      <c r="H70" s="72">
        <f t="shared" si="0"/>
        <v>-54023.229999999989</v>
      </c>
    </row>
    <row r="71" spans="1:8" x14ac:dyDescent="0.25">
      <c r="A71" s="134" t="s">
        <v>102</v>
      </c>
      <c r="B71" s="134"/>
      <c r="C71" s="134"/>
      <c r="D71" s="134"/>
      <c r="E71" s="28">
        <v>112695.66</v>
      </c>
      <c r="F71" s="28">
        <v>82932.42</v>
      </c>
      <c r="G71" s="28">
        <f>H37</f>
        <v>183662.63999999998</v>
      </c>
      <c r="H71" s="72">
        <f t="shared" si="0"/>
        <v>-100730.21999999999</v>
      </c>
    </row>
    <row r="72" spans="1:8" x14ac:dyDescent="0.25">
      <c r="A72" s="134" t="s">
        <v>104</v>
      </c>
      <c r="B72" s="134"/>
      <c r="C72" s="134"/>
      <c r="D72" s="134"/>
      <c r="E72" s="28">
        <v>52612.7</v>
      </c>
      <c r="F72" s="58">
        <v>39175.86</v>
      </c>
      <c r="G72" s="54">
        <f>H45</f>
        <v>64441.090000000004</v>
      </c>
      <c r="H72" s="72">
        <f t="shared" si="0"/>
        <v>-25265.230000000003</v>
      </c>
    </row>
    <row r="73" spans="1:8" s="55" customFormat="1" ht="26.25" customHeight="1" x14ac:dyDescent="0.25">
      <c r="A73" s="109" t="s">
        <v>124</v>
      </c>
      <c r="B73" s="110"/>
      <c r="C73" s="110"/>
      <c r="D73" s="111"/>
      <c r="E73" s="54">
        <v>10050.700000000001</v>
      </c>
      <c r="F73" s="54">
        <v>7389.92</v>
      </c>
      <c r="G73" s="54">
        <f>E73</f>
        <v>10050.700000000001</v>
      </c>
      <c r="H73" s="72">
        <f t="shared" si="0"/>
        <v>-2660.7800000000007</v>
      </c>
    </row>
    <row r="74" spans="1:8" s="64" customFormat="1" ht="26.25" customHeight="1" x14ac:dyDescent="0.25">
      <c r="A74" s="109" t="s">
        <v>125</v>
      </c>
      <c r="B74" s="110"/>
      <c r="C74" s="110"/>
      <c r="D74" s="111"/>
      <c r="E74" s="63">
        <v>16798.810000000001</v>
      </c>
      <c r="F74" s="63">
        <v>11992.25</v>
      </c>
      <c r="G74" s="63">
        <f>E74</f>
        <v>16798.810000000001</v>
      </c>
      <c r="H74" s="72">
        <f t="shared" si="0"/>
        <v>-4806.5600000000013</v>
      </c>
    </row>
    <row r="75" spans="1:8" s="74" customFormat="1" ht="15.75" customHeight="1" x14ac:dyDescent="0.25">
      <c r="A75" s="109" t="s">
        <v>130</v>
      </c>
      <c r="B75" s="110"/>
      <c r="C75" s="110"/>
      <c r="D75" s="111"/>
      <c r="E75" s="73"/>
      <c r="F75" s="73"/>
      <c r="G75" s="73">
        <v>24505.65</v>
      </c>
      <c r="H75" s="73">
        <f>F75-G75</f>
        <v>-24505.65</v>
      </c>
    </row>
    <row r="76" spans="1:8" x14ac:dyDescent="0.25">
      <c r="A76" s="109" t="s">
        <v>105</v>
      </c>
      <c r="B76" s="110"/>
      <c r="C76" s="110"/>
      <c r="D76" s="111"/>
      <c r="E76" s="28">
        <f>SUM(E68:E74)</f>
        <v>853102.07000000007</v>
      </c>
      <c r="F76" s="28">
        <f>SUM(F68:F75)</f>
        <v>631689.28</v>
      </c>
      <c r="G76" s="60">
        <f>SUM(G68:G73)</f>
        <v>923388.42</v>
      </c>
      <c r="H76" s="72">
        <f>SUM(H68:H75)</f>
        <v>-333003.60000000009</v>
      </c>
    </row>
    <row r="77" spans="1:8" ht="24" customHeight="1" x14ac:dyDescent="0.25">
      <c r="A77" s="109" t="s">
        <v>106</v>
      </c>
      <c r="B77" s="110"/>
      <c r="C77" s="110"/>
      <c r="D77" s="111"/>
      <c r="E77" s="28"/>
      <c r="F77" s="56"/>
      <c r="G77" s="56">
        <v>8531</v>
      </c>
      <c r="H77" s="72">
        <v>8531</v>
      </c>
    </row>
    <row r="78" spans="1:8" x14ac:dyDescent="0.25">
      <c r="A78" s="134" t="s">
        <v>107</v>
      </c>
      <c r="B78" s="134"/>
      <c r="C78" s="134"/>
      <c r="D78" s="134"/>
      <c r="E78" s="28">
        <f>SUM(E76)</f>
        <v>853102.07000000007</v>
      </c>
      <c r="F78" s="28">
        <f>SUM(F76)</f>
        <v>631689.28</v>
      </c>
      <c r="G78" s="60">
        <f>G77+G76</f>
        <v>931919.42</v>
      </c>
      <c r="H78" s="72">
        <f>H76+H77</f>
        <v>-324472.60000000009</v>
      </c>
    </row>
    <row r="79" spans="1:8" x14ac:dyDescent="0.25">
      <c r="A79" s="119" t="s">
        <v>156</v>
      </c>
      <c r="B79" s="119"/>
      <c r="C79" s="119"/>
      <c r="D79" s="119"/>
      <c r="E79" s="119"/>
      <c r="F79" s="119"/>
      <c r="G79" s="119"/>
      <c r="H79" s="119"/>
    </row>
    <row r="80" spans="1:8" s="68" customFormat="1" x14ac:dyDescent="0.25">
      <c r="A80" s="136" t="s">
        <v>121</v>
      </c>
      <c r="B80" s="137"/>
      <c r="C80" s="137"/>
      <c r="D80" s="137"/>
      <c r="E80" s="137"/>
      <c r="F80" s="137"/>
      <c r="G80" s="138"/>
      <c r="H80" s="72">
        <v>0</v>
      </c>
    </row>
    <row r="81" spans="1:8" x14ac:dyDescent="0.25">
      <c r="A81" s="135" t="s">
        <v>126</v>
      </c>
      <c r="B81" s="135"/>
      <c r="C81" s="135"/>
      <c r="D81" s="135"/>
      <c r="E81" s="135"/>
      <c r="F81" s="135"/>
      <c r="G81" s="135"/>
      <c r="H81" s="72">
        <f>H78+H80</f>
        <v>-324472.60000000009</v>
      </c>
    </row>
    <row r="82" spans="1:8" x14ac:dyDescent="0.25">
      <c r="A82" s="135" t="s">
        <v>120</v>
      </c>
      <c r="B82" s="135"/>
      <c r="C82" s="135"/>
      <c r="D82" s="135"/>
      <c r="E82" s="135"/>
      <c r="F82" s="135"/>
      <c r="G82" s="135"/>
      <c r="H82" s="72">
        <v>221412.79</v>
      </c>
    </row>
    <row r="85" spans="1:8" x14ac:dyDescent="0.25">
      <c r="A85" s="132"/>
      <c r="B85" s="132"/>
      <c r="C85" s="132"/>
      <c r="D85" s="132"/>
      <c r="E85" s="132"/>
      <c r="F85" s="133"/>
      <c r="G85" s="133"/>
      <c r="H85" s="133"/>
    </row>
  </sheetData>
  <mergeCells count="87">
    <mergeCell ref="C11:G11"/>
    <mergeCell ref="C19:G19"/>
    <mergeCell ref="C20:G20"/>
    <mergeCell ref="C21:G21"/>
    <mergeCell ref="C22:G22"/>
    <mergeCell ref="C12:G12"/>
    <mergeCell ref="C10:G10"/>
    <mergeCell ref="A74:D74"/>
    <mergeCell ref="A73:D73"/>
    <mergeCell ref="C63:G63"/>
    <mergeCell ref="A62:G62"/>
    <mergeCell ref="C50:G50"/>
    <mergeCell ref="C61:G61"/>
    <mergeCell ref="C51:G51"/>
    <mergeCell ref="C52:G52"/>
    <mergeCell ref="C53:G53"/>
    <mergeCell ref="C54:G54"/>
    <mergeCell ref="C60:G60"/>
    <mergeCell ref="C55:G55"/>
    <mergeCell ref="C32:G32"/>
    <mergeCell ref="C33:G33"/>
    <mergeCell ref="C18:G18"/>
    <mergeCell ref="C31:G31"/>
    <mergeCell ref="C34:G34"/>
    <mergeCell ref="A75:D75"/>
    <mergeCell ref="C35:G35"/>
    <mergeCell ref="C48:G48"/>
    <mergeCell ref="C59:G59"/>
    <mergeCell ref="A69:D69"/>
    <mergeCell ref="A70:D70"/>
    <mergeCell ref="A71:D71"/>
    <mergeCell ref="C65:G65"/>
    <mergeCell ref="A67:D67"/>
    <mergeCell ref="C64:G64"/>
    <mergeCell ref="A64:A65"/>
    <mergeCell ref="C49:G49"/>
    <mergeCell ref="C42:G42"/>
    <mergeCell ref="C43:G43"/>
    <mergeCell ref="C56:G56"/>
    <mergeCell ref="C57:G57"/>
    <mergeCell ref="C58:G58"/>
    <mergeCell ref="A66:H66"/>
    <mergeCell ref="A85:E85"/>
    <mergeCell ref="F85:H85"/>
    <mergeCell ref="A76:D76"/>
    <mergeCell ref="A78:D78"/>
    <mergeCell ref="A77:D77"/>
    <mergeCell ref="A79:H79"/>
    <mergeCell ref="A81:G81"/>
    <mergeCell ref="A82:G82"/>
    <mergeCell ref="A80:G80"/>
    <mergeCell ref="A72:D72"/>
    <mergeCell ref="A68:D68"/>
    <mergeCell ref="C13:G13"/>
    <mergeCell ref="A14:G14"/>
    <mergeCell ref="C16:G16"/>
    <mergeCell ref="C28:G28"/>
    <mergeCell ref="A15:H15"/>
    <mergeCell ref="C27:G27"/>
    <mergeCell ref="C17:G17"/>
    <mergeCell ref="C23:G23"/>
    <mergeCell ref="C24:G24"/>
    <mergeCell ref="C26:G26"/>
    <mergeCell ref="C25:G25"/>
    <mergeCell ref="C37:G37"/>
    <mergeCell ref="A46:G46"/>
    <mergeCell ref="C44:G44"/>
    <mergeCell ref="C41:G41"/>
    <mergeCell ref="C36:G36"/>
    <mergeCell ref="C38:G38"/>
    <mergeCell ref="C45:G45"/>
    <mergeCell ref="A47:H47"/>
    <mergeCell ref="A41:B45"/>
    <mergeCell ref="C29:G29"/>
    <mergeCell ref="C30:G30"/>
    <mergeCell ref="A1:H1"/>
    <mergeCell ref="A4:H4"/>
    <mergeCell ref="C9:G9"/>
    <mergeCell ref="C5:G5"/>
    <mergeCell ref="C3:G3"/>
    <mergeCell ref="C7:G7"/>
    <mergeCell ref="C8:G8"/>
    <mergeCell ref="C6:G6"/>
    <mergeCell ref="A2:H2"/>
    <mergeCell ref="A3:B3"/>
    <mergeCell ref="C39:G39"/>
    <mergeCell ref="C40:G4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workbookViewId="0">
      <selection sqref="A1:H1"/>
    </sheetView>
  </sheetViews>
  <sheetFormatPr defaultColWidth="9.140625" defaultRowHeight="12" x14ac:dyDescent="0.25"/>
  <cols>
    <col min="1" max="1" width="4.140625" style="32" customWidth="1"/>
    <col min="2" max="2" width="1.42578125" style="32" customWidth="1"/>
    <col min="3" max="3" width="10.85546875" style="32" customWidth="1"/>
    <col min="4" max="4" width="11.42578125" style="32" customWidth="1"/>
    <col min="5" max="5" width="12.85546875" style="32" customWidth="1"/>
    <col min="6" max="6" width="13.28515625" style="32" customWidth="1"/>
    <col min="7" max="7" width="18.140625" style="32" customWidth="1"/>
    <col min="8" max="8" width="13.42578125" style="32" bestFit="1" customWidth="1"/>
    <col min="9" max="9" width="3" style="32" customWidth="1"/>
    <col min="10" max="10" width="17.42578125" style="32" customWidth="1"/>
    <col min="11" max="16384" width="9.140625" style="32"/>
  </cols>
  <sheetData>
    <row r="1" spans="1:12" ht="51.75" customHeight="1" x14ac:dyDescent="0.25">
      <c r="A1" s="143" t="s">
        <v>65</v>
      </c>
      <c r="B1" s="143"/>
      <c r="C1" s="143"/>
      <c r="D1" s="143"/>
      <c r="E1" s="143"/>
      <c r="F1" s="143"/>
      <c r="G1" s="143"/>
      <c r="H1" s="143"/>
      <c r="I1" s="31"/>
      <c r="J1" s="31"/>
      <c r="K1" s="31"/>
      <c r="L1" s="31"/>
    </row>
    <row r="2" spans="1:12" ht="36" customHeight="1" x14ac:dyDescent="0.25">
      <c r="A2" s="144" t="s">
        <v>66</v>
      </c>
      <c r="B2" s="144"/>
      <c r="C2" s="144"/>
      <c r="D2" s="144"/>
      <c r="E2" s="144"/>
      <c r="F2" s="144"/>
      <c r="G2" s="144"/>
      <c r="H2" s="145"/>
    </row>
    <row r="3" spans="1:12" ht="27" customHeight="1" x14ac:dyDescent="0.25">
      <c r="A3" s="120" t="s">
        <v>111</v>
      </c>
      <c r="B3" s="122"/>
      <c r="C3" s="146" t="s">
        <v>92</v>
      </c>
      <c r="D3" s="147"/>
      <c r="E3" s="147"/>
      <c r="F3" s="147"/>
      <c r="G3" s="148"/>
      <c r="H3" s="28" t="s">
        <v>67</v>
      </c>
    </row>
    <row r="4" spans="1:12" ht="27" customHeight="1" x14ac:dyDescent="0.25">
      <c r="A4" s="126" t="s">
        <v>9</v>
      </c>
      <c r="B4" s="126"/>
      <c r="C4" s="126"/>
      <c r="D4" s="126"/>
      <c r="E4" s="126"/>
      <c r="F4" s="126"/>
      <c r="G4" s="126"/>
      <c r="H4" s="127"/>
    </row>
    <row r="5" spans="1:12" ht="24.75" customHeight="1" x14ac:dyDescent="0.25">
      <c r="A5" s="34" t="s">
        <v>68</v>
      </c>
      <c r="B5" s="41"/>
      <c r="C5" s="128" t="s">
        <v>8</v>
      </c>
      <c r="D5" s="129"/>
      <c r="E5" s="129"/>
      <c r="F5" s="129"/>
      <c r="G5" s="130"/>
      <c r="H5" s="37"/>
    </row>
    <row r="6" spans="1:12" ht="15" customHeight="1" x14ac:dyDescent="0.25">
      <c r="A6" s="34" t="s">
        <v>69</v>
      </c>
      <c r="B6" s="41"/>
      <c r="C6" s="149" t="s">
        <v>64</v>
      </c>
      <c r="D6" s="150"/>
      <c r="E6" s="150"/>
      <c r="F6" s="150"/>
      <c r="G6" s="151"/>
      <c r="H6" s="28"/>
    </row>
    <row r="7" spans="1:12" x14ac:dyDescent="0.25">
      <c r="A7" s="33"/>
      <c r="B7" s="38"/>
      <c r="C7" s="123"/>
      <c r="D7" s="124"/>
      <c r="E7" s="124"/>
      <c r="F7" s="124"/>
      <c r="G7" s="125"/>
      <c r="H7" s="28"/>
    </row>
    <row r="8" spans="1:12" x14ac:dyDescent="0.25">
      <c r="A8" s="33"/>
      <c r="B8" s="38"/>
      <c r="C8" s="123"/>
      <c r="D8" s="124"/>
      <c r="E8" s="124"/>
      <c r="F8" s="124"/>
      <c r="G8" s="125"/>
      <c r="H8" s="28"/>
    </row>
    <row r="9" spans="1:12" x14ac:dyDescent="0.25">
      <c r="A9" s="33"/>
      <c r="B9" s="38"/>
      <c r="C9" s="123"/>
      <c r="D9" s="124"/>
      <c r="E9" s="124"/>
      <c r="F9" s="124"/>
      <c r="G9" s="125"/>
      <c r="H9" s="28"/>
    </row>
    <row r="10" spans="1:12" x14ac:dyDescent="0.25">
      <c r="A10" s="33"/>
      <c r="B10" s="38"/>
      <c r="C10" s="123"/>
      <c r="D10" s="124"/>
      <c r="E10" s="124"/>
      <c r="F10" s="124"/>
      <c r="G10" s="125"/>
      <c r="H10" s="28"/>
    </row>
    <row r="11" spans="1:12" x14ac:dyDescent="0.25">
      <c r="A11" s="33"/>
      <c r="B11" s="38"/>
      <c r="C11" s="123"/>
      <c r="D11" s="124"/>
      <c r="E11" s="124"/>
      <c r="F11" s="124"/>
      <c r="G11" s="125"/>
      <c r="H11" s="28"/>
    </row>
    <row r="12" spans="1:12" x14ac:dyDescent="0.25">
      <c r="A12" s="33"/>
      <c r="B12" s="38"/>
      <c r="C12" s="123"/>
      <c r="D12" s="124"/>
      <c r="E12" s="124"/>
      <c r="F12" s="124"/>
      <c r="G12" s="125"/>
      <c r="H12" s="28"/>
    </row>
    <row r="13" spans="1:12" x14ac:dyDescent="0.25">
      <c r="A13" s="33"/>
      <c r="B13" s="38"/>
      <c r="C13" s="123"/>
      <c r="D13" s="124"/>
      <c r="E13" s="124"/>
      <c r="F13" s="124"/>
      <c r="G13" s="125"/>
      <c r="H13" s="28"/>
    </row>
    <row r="14" spans="1:12" x14ac:dyDescent="0.25">
      <c r="A14" s="33"/>
      <c r="B14" s="38"/>
      <c r="C14" s="123"/>
      <c r="D14" s="124"/>
      <c r="E14" s="124"/>
      <c r="F14" s="124"/>
      <c r="G14" s="125"/>
      <c r="H14" s="28"/>
    </row>
    <row r="15" spans="1:12" x14ac:dyDescent="0.25">
      <c r="A15" s="33"/>
      <c r="B15" s="38"/>
      <c r="C15" s="123"/>
      <c r="D15" s="124"/>
      <c r="E15" s="124"/>
      <c r="F15" s="124"/>
      <c r="G15" s="125"/>
      <c r="H15" s="28"/>
    </row>
    <row r="16" spans="1:12" x14ac:dyDescent="0.25">
      <c r="A16" s="33"/>
      <c r="B16" s="38"/>
      <c r="C16" s="123"/>
      <c r="D16" s="124"/>
      <c r="E16" s="124"/>
      <c r="F16" s="124"/>
      <c r="G16" s="125"/>
      <c r="H16" s="28"/>
    </row>
    <row r="17" spans="1:8" x14ac:dyDescent="0.25">
      <c r="A17" s="34" t="s">
        <v>70</v>
      </c>
      <c r="B17" s="41"/>
      <c r="C17" s="109" t="s">
        <v>59</v>
      </c>
      <c r="D17" s="110"/>
      <c r="E17" s="110"/>
      <c r="F17" s="110"/>
      <c r="G17" s="111"/>
      <c r="H17" s="27"/>
    </row>
    <row r="18" spans="1:8" x14ac:dyDescent="0.25">
      <c r="A18" s="120" t="s">
        <v>13</v>
      </c>
      <c r="B18" s="121"/>
      <c r="C18" s="121"/>
      <c r="D18" s="121"/>
      <c r="E18" s="121"/>
      <c r="F18" s="121"/>
      <c r="G18" s="122"/>
      <c r="H18" s="28"/>
    </row>
    <row r="19" spans="1:8" x14ac:dyDescent="0.25">
      <c r="A19" s="126" t="s">
        <v>71</v>
      </c>
      <c r="B19" s="126"/>
      <c r="C19" s="126"/>
      <c r="D19" s="126"/>
      <c r="E19" s="126"/>
      <c r="F19" s="126"/>
      <c r="G19" s="126"/>
      <c r="H19" s="127"/>
    </row>
    <row r="20" spans="1:8" x14ac:dyDescent="0.25">
      <c r="A20" s="34" t="s">
        <v>72</v>
      </c>
      <c r="B20" s="41"/>
      <c r="C20" s="109" t="s">
        <v>76</v>
      </c>
      <c r="D20" s="110"/>
      <c r="E20" s="110"/>
      <c r="F20" s="110"/>
      <c r="G20" s="111"/>
      <c r="H20" s="28" t="s">
        <v>67</v>
      </c>
    </row>
    <row r="21" spans="1:8" x14ac:dyDescent="0.25">
      <c r="A21" s="33"/>
      <c r="B21" s="38"/>
      <c r="C21" s="123"/>
      <c r="D21" s="124"/>
      <c r="E21" s="124"/>
      <c r="F21" s="124"/>
      <c r="G21" s="125"/>
      <c r="H21" s="28"/>
    </row>
    <row r="22" spans="1:8" x14ac:dyDescent="0.25">
      <c r="A22" s="33"/>
      <c r="B22" s="38"/>
      <c r="C22" s="123"/>
      <c r="D22" s="124"/>
      <c r="E22" s="124"/>
      <c r="F22" s="124"/>
      <c r="G22" s="125"/>
      <c r="H22" s="28"/>
    </row>
    <row r="23" spans="1:8" x14ac:dyDescent="0.25">
      <c r="A23" s="33"/>
      <c r="B23" s="38"/>
      <c r="C23" s="123"/>
      <c r="D23" s="124"/>
      <c r="E23" s="124"/>
      <c r="F23" s="124"/>
      <c r="G23" s="125"/>
      <c r="H23" s="28"/>
    </row>
    <row r="24" spans="1:8" x14ac:dyDescent="0.25">
      <c r="A24" s="34" t="s">
        <v>73</v>
      </c>
      <c r="B24" s="41"/>
      <c r="C24" s="109" t="s">
        <v>77</v>
      </c>
      <c r="D24" s="110"/>
      <c r="E24" s="110"/>
      <c r="F24" s="110"/>
      <c r="G24" s="111"/>
      <c r="H24" s="28"/>
    </row>
    <row r="25" spans="1:8" x14ac:dyDescent="0.25">
      <c r="A25" s="33"/>
      <c r="B25" s="38"/>
      <c r="C25" s="123"/>
      <c r="D25" s="124"/>
      <c r="E25" s="124"/>
      <c r="F25" s="124"/>
      <c r="G25" s="125"/>
      <c r="H25" s="28"/>
    </row>
    <row r="26" spans="1:8" x14ac:dyDescent="0.25">
      <c r="A26" s="33"/>
      <c r="B26" s="38"/>
      <c r="C26" s="123"/>
      <c r="D26" s="124"/>
      <c r="E26" s="124"/>
      <c r="F26" s="124"/>
      <c r="G26" s="125"/>
      <c r="H26" s="28"/>
    </row>
    <row r="27" spans="1:8" x14ac:dyDescent="0.25">
      <c r="A27" s="33"/>
      <c r="B27" s="38"/>
      <c r="C27" s="123"/>
      <c r="D27" s="124"/>
      <c r="E27" s="124"/>
      <c r="F27" s="124"/>
      <c r="G27" s="125"/>
      <c r="H27" s="28"/>
    </row>
    <row r="28" spans="1:8" x14ac:dyDescent="0.25">
      <c r="A28" s="34" t="s">
        <v>74</v>
      </c>
      <c r="B28" s="41"/>
      <c r="C28" s="109" t="s">
        <v>78</v>
      </c>
      <c r="D28" s="110"/>
      <c r="E28" s="110"/>
      <c r="F28" s="110"/>
      <c r="G28" s="111"/>
      <c r="H28" s="28"/>
    </row>
    <row r="29" spans="1:8" x14ac:dyDescent="0.25">
      <c r="A29" s="33"/>
      <c r="B29" s="38"/>
      <c r="C29" s="123"/>
      <c r="D29" s="124"/>
      <c r="E29" s="124"/>
      <c r="F29" s="124"/>
      <c r="G29" s="125"/>
      <c r="H29" s="28"/>
    </row>
    <row r="30" spans="1:8" x14ac:dyDescent="0.25">
      <c r="A30" s="33"/>
      <c r="B30" s="38"/>
      <c r="C30" s="123"/>
      <c r="D30" s="124"/>
      <c r="E30" s="124"/>
      <c r="F30" s="124"/>
      <c r="G30" s="125"/>
      <c r="H30" s="28"/>
    </row>
    <row r="31" spans="1:8" x14ac:dyDescent="0.25">
      <c r="A31" s="33"/>
      <c r="B31" s="38"/>
      <c r="C31" s="30"/>
      <c r="D31" s="44"/>
      <c r="E31" s="44"/>
      <c r="F31" s="44"/>
      <c r="G31" s="45"/>
      <c r="H31" s="28"/>
    </row>
    <row r="32" spans="1:8" x14ac:dyDescent="0.25">
      <c r="A32" s="39"/>
      <c r="B32" s="40"/>
      <c r="C32" s="46"/>
      <c r="D32" s="47"/>
      <c r="E32" s="47"/>
      <c r="F32" s="47"/>
      <c r="G32" s="48"/>
      <c r="H32" s="28"/>
    </row>
    <row r="33" spans="1:8" x14ac:dyDescent="0.25">
      <c r="A33" s="120" t="s">
        <v>18</v>
      </c>
      <c r="B33" s="121"/>
      <c r="C33" s="121"/>
      <c r="D33" s="121"/>
      <c r="E33" s="121"/>
      <c r="F33" s="121"/>
      <c r="G33" s="122"/>
      <c r="H33" s="35"/>
    </row>
    <row r="34" spans="1:8" x14ac:dyDescent="0.25">
      <c r="A34" s="102" t="s">
        <v>75</v>
      </c>
      <c r="B34" s="102"/>
      <c r="C34" s="103"/>
      <c r="D34" s="103"/>
      <c r="E34" s="103"/>
      <c r="F34" s="103"/>
      <c r="G34" s="103"/>
      <c r="H34" s="104"/>
    </row>
    <row r="35" spans="1:8" x14ac:dyDescent="0.25">
      <c r="A35" s="34" t="s">
        <v>79</v>
      </c>
      <c r="B35" s="41"/>
      <c r="C35" s="128" t="s">
        <v>20</v>
      </c>
      <c r="D35" s="129"/>
      <c r="E35" s="129"/>
      <c r="F35" s="129"/>
      <c r="G35" s="130"/>
      <c r="H35" s="28"/>
    </row>
    <row r="36" spans="1:8" x14ac:dyDescent="0.25">
      <c r="A36" s="34" t="s">
        <v>80</v>
      </c>
      <c r="B36" s="41"/>
      <c r="C36" s="128" t="s">
        <v>21</v>
      </c>
      <c r="D36" s="129"/>
      <c r="E36" s="129"/>
      <c r="F36" s="129"/>
      <c r="G36" s="130"/>
      <c r="H36" s="28"/>
    </row>
    <row r="37" spans="1:8" x14ac:dyDescent="0.25">
      <c r="A37" s="33" t="s">
        <v>81</v>
      </c>
      <c r="B37" s="38"/>
      <c r="C37" s="128" t="s">
        <v>22</v>
      </c>
      <c r="D37" s="129"/>
      <c r="E37" s="129"/>
      <c r="F37" s="129"/>
      <c r="G37" s="130"/>
      <c r="H37" s="28"/>
    </row>
    <row r="38" spans="1:8" x14ac:dyDescent="0.25">
      <c r="A38" s="34" t="s">
        <v>81</v>
      </c>
      <c r="B38" s="41"/>
      <c r="C38" s="128" t="s">
        <v>23</v>
      </c>
      <c r="D38" s="129"/>
      <c r="E38" s="129"/>
      <c r="F38" s="129"/>
      <c r="G38" s="130"/>
      <c r="H38" s="28"/>
    </row>
    <row r="39" spans="1:8" x14ac:dyDescent="0.25">
      <c r="A39" s="33" t="s">
        <v>82</v>
      </c>
      <c r="B39" s="38"/>
      <c r="C39" s="128" t="s">
        <v>3</v>
      </c>
      <c r="D39" s="129"/>
      <c r="E39" s="129"/>
      <c r="F39" s="129"/>
      <c r="G39" s="130"/>
      <c r="H39" s="28"/>
    </row>
    <row r="40" spans="1:8" x14ac:dyDescent="0.25">
      <c r="A40" s="34" t="s">
        <v>83</v>
      </c>
      <c r="B40" s="41"/>
      <c r="C40" s="128" t="s">
        <v>25</v>
      </c>
      <c r="D40" s="129"/>
      <c r="E40" s="129"/>
      <c r="F40" s="129"/>
      <c r="G40" s="130"/>
      <c r="H40" s="28"/>
    </row>
    <row r="41" spans="1:8" x14ac:dyDescent="0.25">
      <c r="A41" s="33" t="s">
        <v>84</v>
      </c>
      <c r="B41" s="38"/>
      <c r="C41" s="128" t="s">
        <v>26</v>
      </c>
      <c r="D41" s="129"/>
      <c r="E41" s="129"/>
      <c r="F41" s="129"/>
      <c r="G41" s="130"/>
      <c r="H41" s="28"/>
    </row>
    <row r="42" spans="1:8" x14ac:dyDescent="0.25">
      <c r="A42" s="34" t="s">
        <v>85</v>
      </c>
      <c r="B42" s="41"/>
      <c r="C42" s="128" t="s">
        <v>52</v>
      </c>
      <c r="D42" s="129"/>
      <c r="E42" s="129"/>
      <c r="F42" s="129"/>
      <c r="G42" s="130"/>
      <c r="H42" s="28"/>
    </row>
    <row r="43" spans="1:8" x14ac:dyDescent="0.25">
      <c r="A43" s="33" t="s">
        <v>86</v>
      </c>
      <c r="B43" s="38"/>
      <c r="C43" s="128" t="s">
        <v>6</v>
      </c>
      <c r="D43" s="129"/>
      <c r="E43" s="129"/>
      <c r="F43" s="129"/>
      <c r="G43" s="130"/>
      <c r="H43" s="28"/>
    </row>
    <row r="44" spans="1:8" x14ac:dyDescent="0.25">
      <c r="A44" s="34" t="s">
        <v>87</v>
      </c>
      <c r="B44" s="41"/>
      <c r="C44" s="128" t="s">
        <v>28</v>
      </c>
      <c r="D44" s="129"/>
      <c r="E44" s="129"/>
      <c r="F44" s="129"/>
      <c r="G44" s="130"/>
      <c r="H44" s="28"/>
    </row>
    <row r="45" spans="1:8" x14ac:dyDescent="0.25">
      <c r="A45" s="33" t="s">
        <v>88</v>
      </c>
      <c r="B45" s="38"/>
      <c r="C45" s="128" t="s">
        <v>51</v>
      </c>
      <c r="D45" s="129"/>
      <c r="E45" s="129"/>
      <c r="F45" s="129"/>
      <c r="G45" s="130"/>
      <c r="H45" s="28"/>
    </row>
    <row r="46" spans="1:8" x14ac:dyDescent="0.25">
      <c r="A46" s="34" t="s">
        <v>89</v>
      </c>
      <c r="B46" s="41"/>
      <c r="C46" s="128" t="s">
        <v>30</v>
      </c>
      <c r="D46" s="129"/>
      <c r="E46" s="129"/>
      <c r="F46" s="129"/>
      <c r="G46" s="130"/>
      <c r="H46" s="28"/>
    </row>
    <row r="47" spans="1:8" x14ac:dyDescent="0.25">
      <c r="A47" s="33" t="s">
        <v>90</v>
      </c>
      <c r="B47" s="38"/>
      <c r="C47" s="128" t="s">
        <v>31</v>
      </c>
      <c r="D47" s="129"/>
      <c r="E47" s="129"/>
      <c r="F47" s="129"/>
      <c r="G47" s="130"/>
      <c r="H47" s="28"/>
    </row>
    <row r="48" spans="1:8" ht="24" x14ac:dyDescent="0.25">
      <c r="A48" s="42" t="s">
        <v>91</v>
      </c>
      <c r="B48" s="43"/>
      <c r="C48" s="140" t="s">
        <v>57</v>
      </c>
      <c r="D48" s="141"/>
      <c r="E48" s="141"/>
      <c r="F48" s="141"/>
      <c r="G48" s="142"/>
      <c r="H48" s="28"/>
    </row>
    <row r="49" spans="1:8" x14ac:dyDescent="0.25">
      <c r="A49" s="120" t="s">
        <v>32</v>
      </c>
      <c r="B49" s="121"/>
      <c r="C49" s="121"/>
      <c r="D49" s="121"/>
      <c r="E49" s="121"/>
      <c r="F49" s="121"/>
      <c r="G49" s="122"/>
      <c r="H49" s="36"/>
    </row>
    <row r="51" spans="1:8" x14ac:dyDescent="0.25">
      <c r="A51" s="131" t="s">
        <v>93</v>
      </c>
      <c r="B51" s="131"/>
      <c r="C51" s="131"/>
      <c r="D51" s="131"/>
      <c r="E51" s="131"/>
      <c r="F51" s="131"/>
      <c r="G51" s="131"/>
      <c r="H51" s="131"/>
    </row>
    <row r="52" spans="1:8" x14ac:dyDescent="0.25">
      <c r="A52" s="116" t="s">
        <v>94</v>
      </c>
      <c r="B52" s="116"/>
      <c r="C52" s="116"/>
      <c r="D52" s="116"/>
      <c r="E52" s="29" t="s">
        <v>95</v>
      </c>
      <c r="F52" s="29" t="s">
        <v>96</v>
      </c>
      <c r="G52" s="29" t="s">
        <v>97</v>
      </c>
      <c r="H52" s="29" t="s">
        <v>98</v>
      </c>
    </row>
    <row r="53" spans="1:8" x14ac:dyDescent="0.25">
      <c r="A53" s="134" t="s">
        <v>99</v>
      </c>
      <c r="B53" s="134"/>
      <c r="C53" s="134"/>
      <c r="D53" s="134"/>
      <c r="E53" s="28"/>
      <c r="F53" s="28"/>
      <c r="G53" s="28"/>
      <c r="H53" s="28"/>
    </row>
    <row r="54" spans="1:8" x14ac:dyDescent="0.25">
      <c r="A54" s="134" t="s">
        <v>100</v>
      </c>
      <c r="B54" s="134"/>
      <c r="C54" s="134"/>
      <c r="D54" s="134"/>
      <c r="E54" s="28"/>
      <c r="F54" s="28"/>
      <c r="G54" s="28"/>
      <c r="H54" s="28"/>
    </row>
    <row r="55" spans="1:8" x14ac:dyDescent="0.25">
      <c r="A55" s="134" t="s">
        <v>101</v>
      </c>
      <c r="B55" s="134"/>
      <c r="C55" s="134"/>
      <c r="D55" s="134"/>
      <c r="E55" s="28"/>
      <c r="F55" s="28"/>
      <c r="G55" s="28"/>
      <c r="H55" s="28"/>
    </row>
    <row r="56" spans="1:8" x14ac:dyDescent="0.25">
      <c r="A56" s="134" t="s">
        <v>102</v>
      </c>
      <c r="B56" s="134"/>
      <c r="C56" s="134"/>
      <c r="D56" s="134"/>
      <c r="E56" s="28"/>
      <c r="F56" s="28"/>
      <c r="G56" s="28"/>
      <c r="H56" s="28"/>
    </row>
    <row r="57" spans="1:8" x14ac:dyDescent="0.25">
      <c r="A57" s="134" t="s">
        <v>103</v>
      </c>
      <c r="B57" s="134"/>
      <c r="C57" s="134"/>
      <c r="D57" s="134"/>
      <c r="E57" s="28"/>
      <c r="F57" s="28"/>
      <c r="G57" s="28"/>
      <c r="H57" s="28"/>
    </row>
    <row r="58" spans="1:8" x14ac:dyDescent="0.25">
      <c r="A58" s="134" t="s">
        <v>104</v>
      </c>
      <c r="B58" s="134"/>
      <c r="C58" s="134"/>
      <c r="D58" s="134"/>
      <c r="E58" s="28"/>
      <c r="F58" s="28"/>
      <c r="G58" s="28"/>
      <c r="H58" s="28"/>
    </row>
    <row r="59" spans="1:8" x14ac:dyDescent="0.25">
      <c r="A59" s="109" t="s">
        <v>105</v>
      </c>
      <c r="B59" s="110"/>
      <c r="C59" s="110"/>
      <c r="D59" s="111"/>
      <c r="E59" s="28"/>
      <c r="F59" s="28"/>
      <c r="G59" s="28"/>
      <c r="H59" s="28"/>
    </row>
    <row r="60" spans="1:8" x14ac:dyDescent="0.25">
      <c r="A60" s="109" t="s">
        <v>106</v>
      </c>
      <c r="B60" s="110"/>
      <c r="C60" s="110"/>
      <c r="D60" s="111"/>
      <c r="E60" s="28"/>
      <c r="F60" s="28"/>
      <c r="G60" s="28"/>
      <c r="H60" s="28"/>
    </row>
    <row r="61" spans="1:8" x14ac:dyDescent="0.25">
      <c r="A61" s="134" t="s">
        <v>107</v>
      </c>
      <c r="B61" s="134"/>
      <c r="C61" s="134"/>
      <c r="D61" s="134"/>
      <c r="E61" s="28"/>
      <c r="F61" s="28"/>
      <c r="G61" s="28"/>
      <c r="H61" s="28"/>
    </row>
    <row r="62" spans="1:8" x14ac:dyDescent="0.25">
      <c r="A62" s="119" t="s">
        <v>108</v>
      </c>
      <c r="B62" s="119"/>
      <c r="C62" s="119"/>
      <c r="D62" s="119"/>
      <c r="E62" s="119"/>
      <c r="F62" s="119"/>
      <c r="G62" s="119"/>
      <c r="H62" s="119"/>
    </row>
    <row r="63" spans="1:8" x14ac:dyDescent="0.25">
      <c r="A63" s="135" t="s">
        <v>109</v>
      </c>
      <c r="B63" s="135"/>
      <c r="C63" s="135"/>
      <c r="D63" s="135"/>
      <c r="E63" s="135"/>
      <c r="F63" s="135"/>
      <c r="G63" s="135"/>
      <c r="H63" s="28"/>
    </row>
    <row r="64" spans="1:8" x14ac:dyDescent="0.25">
      <c r="A64" s="135" t="s">
        <v>110</v>
      </c>
      <c r="B64" s="135"/>
      <c r="C64" s="135"/>
      <c r="D64" s="135"/>
      <c r="E64" s="135"/>
      <c r="F64" s="135"/>
      <c r="G64" s="135"/>
      <c r="H64" s="28"/>
    </row>
    <row r="67" spans="1:8" x14ac:dyDescent="0.25">
      <c r="A67" s="132" t="s">
        <v>112</v>
      </c>
      <c r="B67" s="132"/>
      <c r="C67" s="132"/>
      <c r="D67" s="132"/>
      <c r="E67" s="132"/>
      <c r="F67" s="133" t="s">
        <v>113</v>
      </c>
      <c r="G67" s="133"/>
      <c r="H67" s="133"/>
    </row>
  </sheetData>
  <mergeCells count="64">
    <mergeCell ref="A63:G63"/>
    <mergeCell ref="A64:G64"/>
    <mergeCell ref="A67:E67"/>
    <mergeCell ref="F67:H67"/>
    <mergeCell ref="A57:D57"/>
    <mergeCell ref="A58:D58"/>
    <mergeCell ref="A59:D59"/>
    <mergeCell ref="A60:D60"/>
    <mergeCell ref="A61:D61"/>
    <mergeCell ref="A62:H62"/>
    <mergeCell ref="A56:D56"/>
    <mergeCell ref="C44:G44"/>
    <mergeCell ref="C45:G45"/>
    <mergeCell ref="C46:G46"/>
    <mergeCell ref="C47:G47"/>
    <mergeCell ref="C48:G48"/>
    <mergeCell ref="A49:G49"/>
    <mergeCell ref="A51:H51"/>
    <mergeCell ref="A52:D52"/>
    <mergeCell ref="A53:D53"/>
    <mergeCell ref="A54:D54"/>
    <mergeCell ref="A55:D55"/>
    <mergeCell ref="C43:G43"/>
    <mergeCell ref="C30:G30"/>
    <mergeCell ref="A33:G33"/>
    <mergeCell ref="A34:H34"/>
    <mergeCell ref="C35:G35"/>
    <mergeCell ref="C36:G36"/>
    <mergeCell ref="C37:G37"/>
    <mergeCell ref="C38:G38"/>
    <mergeCell ref="C39:G39"/>
    <mergeCell ref="C40:G40"/>
    <mergeCell ref="C41:G41"/>
    <mergeCell ref="C42:G42"/>
    <mergeCell ref="C29:G29"/>
    <mergeCell ref="A18:G18"/>
    <mergeCell ref="A19:H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17:G17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5:G5"/>
    <mergeCell ref="A1:H1"/>
    <mergeCell ref="A2:H2"/>
    <mergeCell ref="A3:B3"/>
    <mergeCell ref="C3:G3"/>
    <mergeCell ref="A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Калинина 18</vt:lpstr>
      <vt:lpstr>Лист3</vt:lpstr>
    </vt:vector>
  </TitlesOfParts>
  <Company>RUSSIA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GAME 2008</dc:creator>
  <cp:lastModifiedBy>Мария Вальтер</cp:lastModifiedBy>
  <cp:lastPrinted>2018-03-27T04:40:18Z</cp:lastPrinted>
  <dcterms:created xsi:type="dcterms:W3CDTF">2009-07-23T06:35:24Z</dcterms:created>
  <dcterms:modified xsi:type="dcterms:W3CDTF">2018-03-27T04:40:21Z</dcterms:modified>
</cp:coreProperties>
</file>